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G:\Mi unidad\UNIVERSIDAD CORPORATIVA\AÑO 2\MODULO 1 FINANZAS\"/>
    </mc:Choice>
  </mc:AlternateContent>
  <xr:revisionPtr revIDLastSave="0" documentId="8_{477C2934-6712-4720-A164-51B5D1F51318}" xr6:coauthVersionLast="41" xr6:coauthVersionMax="41" xr10:uidLastSave="{00000000-0000-0000-0000-000000000000}"/>
  <bookViews>
    <workbookView xWindow="20370" yWindow="-120" windowWidth="29040" windowHeight="15840" firstSheet="1" activeTab="2" xr2:uid="{00000000-000D-0000-FFFF-FFFF00000000}"/>
  </bookViews>
  <sheets>
    <sheet name="Complementos de mujer" sheetId="6" state="hidden" r:id="rId1"/>
    <sheet name="Complementos de mujer (2)" sheetId="8" r:id="rId2"/>
    <sheet name="Complementos de mujer (3)" sheetId="9" r:id="rId3"/>
    <sheet name="Complementos de mujer 2" sheetId="7" state="hidden" r:id="rId4"/>
    <sheet name="Hoja3" sheetId="3" r:id="rId5"/>
    <sheet name="Hoja 4" sheetId="4" r:id="rId6"/>
  </sheets>
  <definedNames>
    <definedName name="_xlnm.Print_Area" localSheetId="0">'Complementos de mujer'!$A$1:$I$71</definedName>
    <definedName name="_xlnm.Print_Area" localSheetId="1">'Complementos de mujer (2)'!$A$1:$I$71</definedName>
    <definedName name="_xlnm.Print_Area" localSheetId="2">'Complementos de mujer (3)'!$A$1:$I$71</definedName>
    <definedName name="_xlnm.Print_Area" localSheetId="3">'Complementos de mujer 2'!$A$1:$I$70</definedName>
    <definedName name="_xlnm.Print_Area" localSheetId="5">'Hoja 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4" i="9" l="1"/>
  <c r="I15" i="9"/>
  <c r="I16" i="9"/>
  <c r="I17" i="9"/>
  <c r="D8" i="9"/>
  <c r="I8" i="9" s="1"/>
  <c r="D6" i="9"/>
  <c r="D24" i="9"/>
  <c r="B58" i="9"/>
  <c r="C56" i="9"/>
  <c r="C46" i="9"/>
  <c r="C44" i="9"/>
  <c r="F39" i="9"/>
  <c r="F41" i="9" s="1"/>
  <c r="F43" i="9" s="1"/>
  <c r="F45" i="9" s="1"/>
  <c r="F47" i="9" s="1"/>
  <c r="B39" i="9"/>
  <c r="B38" i="9"/>
  <c r="C38" i="9" s="1"/>
  <c r="H24" i="9"/>
  <c r="G24" i="9"/>
  <c r="F24" i="9"/>
  <c r="E24" i="9"/>
  <c r="C24" i="9"/>
  <c r="B24" i="9"/>
  <c r="I23" i="9"/>
  <c r="I24" i="9" s="1"/>
  <c r="I22" i="9"/>
  <c r="H18" i="9"/>
  <c r="G18" i="9"/>
  <c r="F18" i="9"/>
  <c r="E18" i="9"/>
  <c r="C55" i="9" s="1"/>
  <c r="D18" i="9"/>
  <c r="C18" i="9"/>
  <c r="B18" i="9"/>
  <c r="I13" i="9"/>
  <c r="I11" i="9"/>
  <c r="D11" i="9"/>
  <c r="D20" i="9" s="1"/>
  <c r="C11" i="9"/>
  <c r="C20" i="9" s="1"/>
  <c r="B11" i="9"/>
  <c r="H9" i="9"/>
  <c r="H26" i="9" s="1"/>
  <c r="G9" i="9"/>
  <c r="G26" i="9" s="1"/>
  <c r="F9" i="9"/>
  <c r="F26" i="9" s="1"/>
  <c r="C9" i="9"/>
  <c r="C26" i="9" s="1"/>
  <c r="B9" i="9"/>
  <c r="B26" i="9" s="1"/>
  <c r="B8" i="9"/>
  <c r="I7" i="9"/>
  <c r="I6" i="9"/>
  <c r="I5" i="9"/>
  <c r="E3" i="9"/>
  <c r="F3" i="9" s="1"/>
  <c r="D3" i="9"/>
  <c r="B40" i="8"/>
  <c r="C54" i="8" s="1"/>
  <c r="B38" i="8"/>
  <c r="B39" i="8" s="1"/>
  <c r="C39" i="8" s="1"/>
  <c r="I23" i="8"/>
  <c r="I24" i="8" s="1"/>
  <c r="I22" i="8"/>
  <c r="I13" i="8"/>
  <c r="I17" i="8"/>
  <c r="I7" i="8"/>
  <c r="I6" i="8"/>
  <c r="I5" i="8"/>
  <c r="C26" i="8"/>
  <c r="D26" i="8"/>
  <c r="H24" i="8"/>
  <c r="G24" i="8"/>
  <c r="F24" i="8"/>
  <c r="E24" i="8"/>
  <c r="D24" i="8"/>
  <c r="B8" i="8"/>
  <c r="B58" i="8"/>
  <c r="C56" i="8"/>
  <c r="F41" i="8"/>
  <c r="F43" i="8" s="1"/>
  <c r="F45" i="8" s="1"/>
  <c r="F47" i="8" s="1"/>
  <c r="F39" i="8"/>
  <c r="C20" i="8"/>
  <c r="G18" i="8"/>
  <c r="F18" i="8"/>
  <c r="E18" i="8"/>
  <c r="B42" i="8" s="1"/>
  <c r="C55" i="8" s="1"/>
  <c r="D18" i="8"/>
  <c r="B18" i="8"/>
  <c r="I15" i="8"/>
  <c r="I14" i="8"/>
  <c r="C18" i="8"/>
  <c r="I11" i="8"/>
  <c r="C11" i="8"/>
  <c r="B11" i="8"/>
  <c r="F9" i="8"/>
  <c r="D9" i="8"/>
  <c r="B9" i="8"/>
  <c r="G9" i="8"/>
  <c r="C9" i="8"/>
  <c r="D3" i="8"/>
  <c r="D11" i="8" s="1"/>
  <c r="D20" i="8" s="1"/>
  <c r="C23" i="6"/>
  <c r="F39" i="6"/>
  <c r="F41" i="6" s="1"/>
  <c r="F43" i="6" s="1"/>
  <c r="F45" i="6" s="1"/>
  <c r="F47" i="6" s="1"/>
  <c r="C13" i="6"/>
  <c r="C8" i="6"/>
  <c r="D9" i="9" l="1"/>
  <c r="E9" i="9"/>
  <c r="E26" i="9" s="1"/>
  <c r="D26" i="9"/>
  <c r="I18" i="9"/>
  <c r="I9" i="9"/>
  <c r="F11" i="9"/>
  <c r="F20" i="9" s="1"/>
  <c r="G3" i="9"/>
  <c r="F48" i="9"/>
  <c r="F49" i="9" s="1"/>
  <c r="C39" i="9"/>
  <c r="B41" i="9"/>
  <c r="E11" i="9"/>
  <c r="E20" i="9" s="1"/>
  <c r="C53" i="9"/>
  <c r="C42" i="9"/>
  <c r="I16" i="8"/>
  <c r="I18" i="8" s="1"/>
  <c r="C42" i="8"/>
  <c r="C44" i="8"/>
  <c r="C46" i="8"/>
  <c r="C38" i="8"/>
  <c r="C53" i="8"/>
  <c r="C40" i="8"/>
  <c r="F26" i="8"/>
  <c r="G26" i="8"/>
  <c r="B41" i="8"/>
  <c r="F48" i="8"/>
  <c r="F49" i="8" s="1"/>
  <c r="C24" i="8" s="1"/>
  <c r="E3" i="8"/>
  <c r="E9" i="8"/>
  <c r="E26" i="8" s="1"/>
  <c r="F48" i="6"/>
  <c r="F49" i="6" s="1"/>
  <c r="I26" i="9" l="1"/>
  <c r="C54" i="9"/>
  <c r="C40" i="9"/>
  <c r="G11" i="9"/>
  <c r="G20" i="9" s="1"/>
  <c r="H3" i="9"/>
  <c r="H11" i="9" s="1"/>
  <c r="H20" i="9" s="1"/>
  <c r="C41" i="9"/>
  <c r="B43" i="9"/>
  <c r="H18" i="8"/>
  <c r="H26" i="8" s="1"/>
  <c r="B43" i="8"/>
  <c r="C41" i="8"/>
  <c r="F3" i="8"/>
  <c r="E11" i="8"/>
  <c r="E20" i="8" s="1"/>
  <c r="B45" i="9" l="1"/>
  <c r="C43" i="9"/>
  <c r="B45" i="8"/>
  <c r="C43" i="8"/>
  <c r="G3" i="8"/>
  <c r="F11" i="8"/>
  <c r="F20" i="8" s="1"/>
  <c r="C45" i="9" l="1"/>
  <c r="B47" i="9"/>
  <c r="C45" i="8"/>
  <c r="B47" i="8"/>
  <c r="B48" i="8" s="1"/>
  <c r="G11" i="8"/>
  <c r="G20" i="8" s="1"/>
  <c r="H3" i="8"/>
  <c r="H11" i="8" s="1"/>
  <c r="H20" i="8" s="1"/>
  <c r="B24" i="8"/>
  <c r="B26" i="8" s="1"/>
  <c r="B48" i="9" l="1"/>
  <c r="B49" i="9" s="1"/>
  <c r="C47" i="9"/>
  <c r="C47" i="8"/>
  <c r="C49" i="9" l="1"/>
  <c r="H49" i="9"/>
  <c r="C48" i="9"/>
  <c r="C57" i="9"/>
  <c r="C58" i="9" s="1"/>
  <c r="C57" i="8"/>
  <c r="C58" i="8" s="1"/>
  <c r="C48" i="8"/>
  <c r="B49" i="8"/>
  <c r="H49" i="8" s="1"/>
  <c r="H9" i="8"/>
  <c r="I8" i="8"/>
  <c r="I9" i="8" s="1"/>
  <c r="I26" i="8" s="1"/>
  <c r="C49" i="8" l="1"/>
  <c r="I13" i="6" l="1"/>
  <c r="B8" i="6"/>
  <c r="B9" i="6" s="1"/>
  <c r="C24" i="6"/>
  <c r="B38" i="7"/>
  <c r="D8" i="6"/>
  <c r="E8" i="6"/>
  <c r="G8" i="6"/>
  <c r="G9" i="6" s="1"/>
  <c r="B45" i="6"/>
  <c r="C45" i="6" s="1"/>
  <c r="B43" i="6"/>
  <c r="C43" i="6" s="1"/>
  <c r="B41" i="6"/>
  <c r="C41" i="6" s="1"/>
  <c r="B39" i="6"/>
  <c r="C15" i="6"/>
  <c r="C14" i="6"/>
  <c r="I14" i="6" s="1"/>
  <c r="D18" i="6"/>
  <c r="I17" i="6"/>
  <c r="A5" i="7"/>
  <c r="J77" i="7"/>
  <c r="I77" i="7"/>
  <c r="H77" i="7"/>
  <c r="B18" i="6"/>
  <c r="G78" i="7"/>
  <c r="H78" i="7" s="1"/>
  <c r="C64" i="7"/>
  <c r="B63" i="7"/>
  <c r="C60" i="7"/>
  <c r="C59" i="7"/>
  <c r="B57" i="7"/>
  <c r="I11" i="7"/>
  <c r="C11" i="7"/>
  <c r="C19" i="7"/>
  <c r="B11" i="7"/>
  <c r="D3" i="7"/>
  <c r="E3" i="7" s="1"/>
  <c r="H18" i="6"/>
  <c r="G18" i="6"/>
  <c r="F18" i="6"/>
  <c r="E18" i="6"/>
  <c r="C53" i="6"/>
  <c r="I16" i="6"/>
  <c r="I15" i="6"/>
  <c r="I7" i="6"/>
  <c r="I6" i="6"/>
  <c r="D3" i="6"/>
  <c r="E3" i="6" s="1"/>
  <c r="C11" i="6"/>
  <c r="C20" i="6" s="1"/>
  <c r="C55" i="6"/>
  <c r="I11" i="6"/>
  <c r="B11" i="6"/>
  <c r="B58" i="6"/>
  <c r="C56" i="6"/>
  <c r="F9" i="6"/>
  <c r="B61" i="7"/>
  <c r="C53" i="7"/>
  <c r="C42" i="6"/>
  <c r="D11" i="6"/>
  <c r="D20" i="6"/>
  <c r="K78" i="7"/>
  <c r="C9" i="6"/>
  <c r="C54" i="7"/>
  <c r="E25" i="7"/>
  <c r="C46" i="6"/>
  <c r="C39" i="6"/>
  <c r="C38" i="6"/>
  <c r="C44" i="6"/>
  <c r="B58" i="7"/>
  <c r="B60" i="7" s="1"/>
  <c r="B62" i="7"/>
  <c r="B64" i="7" s="1"/>
  <c r="C55" i="7"/>
  <c r="C54" i="6"/>
  <c r="C40" i="6"/>
  <c r="C25" i="7"/>
  <c r="C52" i="7"/>
  <c r="C57" i="7" s="1"/>
  <c r="C65" i="7" s="1"/>
  <c r="G25" i="7"/>
  <c r="B26" i="7"/>
  <c r="B25" i="7"/>
  <c r="F25" i="7"/>
  <c r="D95" i="7"/>
  <c r="D25" i="7"/>
  <c r="H50" i="7"/>
  <c r="C114" i="7"/>
  <c r="C116" i="7" s="1"/>
  <c r="C56" i="7"/>
  <c r="H25" i="7"/>
  <c r="I25" i="7"/>
  <c r="C115" i="7"/>
  <c r="C113" i="7"/>
  <c r="B47" i="6" l="1"/>
  <c r="C47" i="6" s="1"/>
  <c r="E9" i="6"/>
  <c r="I18" i="6"/>
  <c r="C18" i="6"/>
  <c r="C26" i="6" s="1"/>
  <c r="E11" i="6"/>
  <c r="E20" i="6" s="1"/>
  <c r="F3" i="6"/>
  <c r="F3" i="7"/>
  <c r="E11" i="7"/>
  <c r="E19" i="7" s="1"/>
  <c r="B65" i="7"/>
  <c r="B67" i="7" s="1"/>
  <c r="J78" i="7"/>
  <c r="I78" i="7"/>
  <c r="D11" i="7"/>
  <c r="D19" i="7" s="1"/>
  <c r="B48" i="6" l="1"/>
  <c r="C57" i="6" s="1"/>
  <c r="D9" i="6"/>
  <c r="F11" i="7"/>
  <c r="F19" i="7" s="1"/>
  <c r="G3" i="7"/>
  <c r="G3" i="6"/>
  <c r="F11" i="6"/>
  <c r="F20" i="6" s="1"/>
  <c r="C63" i="7"/>
  <c r="C66" i="7"/>
  <c r="C67" i="7" s="1"/>
  <c r="C48" i="6" l="1"/>
  <c r="B49" i="6"/>
  <c r="H8" i="6"/>
  <c r="C58" i="6"/>
  <c r="H3" i="6"/>
  <c r="H11" i="6" s="1"/>
  <c r="H20" i="6" s="1"/>
  <c r="G11" i="6"/>
  <c r="G20" i="6" s="1"/>
  <c r="G11" i="7"/>
  <c r="G19" i="7" s="1"/>
  <c r="H3" i="7"/>
  <c r="H11" i="7" s="1"/>
  <c r="H19" i="7" s="1"/>
  <c r="C49" i="6" l="1"/>
  <c r="B23" i="6"/>
  <c r="B24" i="6" s="1"/>
  <c r="B26" i="6" s="1"/>
  <c r="H9" i="6"/>
  <c r="I8" i="6"/>
  <c r="I9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Eduardo</author>
  </authors>
  <commentList>
    <comment ref="B25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Eduardo</author>
  </authors>
  <commentList>
    <comment ref="B25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Eduardo</author>
  </authors>
  <commentList>
    <comment ref="B25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Eduardo</author>
  </authors>
  <commentList>
    <comment ref="B24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sharedStrings.xml><?xml version="1.0" encoding="utf-8"?>
<sst xmlns="http://schemas.openxmlformats.org/spreadsheetml/2006/main" count="333" uniqueCount="114">
  <si>
    <t>ACTIVO</t>
  </si>
  <si>
    <t>MOMENTO  INICIAL</t>
  </si>
  <si>
    <t>Existencias</t>
  </si>
  <si>
    <t>Tesorería</t>
  </si>
  <si>
    <t>TOTAL ACTIVO</t>
  </si>
  <si>
    <t>Proveedores</t>
  </si>
  <si>
    <t>Otros acreedores</t>
  </si>
  <si>
    <t>Hacienda Pública acreedora</t>
  </si>
  <si>
    <t>TOTAL PATRIMONIO NETO</t>
  </si>
  <si>
    <t>Amortizaciones</t>
  </si>
  <si>
    <t>Gastos financieros</t>
  </si>
  <si>
    <t>B.A.I. (Beneficio antes impuestos)</t>
  </si>
  <si>
    <t>B.D.I. (Beneficio neto)</t>
  </si>
  <si>
    <t>CUENTA DE PERDIDAS Y GANANCIAS</t>
  </si>
  <si>
    <t>EFE ACTIVIDADES INVERSIÓN</t>
  </si>
  <si>
    <t>EFE ACTIVID. FINANCIACIÓN</t>
  </si>
  <si>
    <t>Variación tesorería</t>
  </si>
  <si>
    <t>Pagos a proveedores</t>
  </si>
  <si>
    <t>Pagos por inversiones</t>
  </si>
  <si>
    <t>EFE ACTIVIDADES EXPLOTAC.</t>
  </si>
  <si>
    <t>TESORERIA AL INICIO</t>
  </si>
  <si>
    <t>TESORERIA AL FINAL</t>
  </si>
  <si>
    <t>MARGEN BRUTO  EXPLOTACIÓN</t>
  </si>
  <si>
    <t>Comprobación</t>
  </si>
  <si>
    <t>Clientes</t>
  </si>
  <si>
    <t>Cobros a clientes</t>
  </si>
  <si>
    <t>Pagos gastos financieros</t>
  </si>
  <si>
    <t>Cobros de préstamos</t>
  </si>
  <si>
    <t xml:space="preserve">TOTAL INGRESOS </t>
  </si>
  <si>
    <t>BALANCE INICIAL</t>
  </si>
  <si>
    <t>BALANCE FINAL</t>
  </si>
  <si>
    <t>EBITDA</t>
  </si>
  <si>
    <t>B.A.I.I. (Rº EXPLOTACIÓN)</t>
  </si>
  <si>
    <t>P &amp; G</t>
  </si>
  <si>
    <t>%</t>
  </si>
  <si>
    <t>ESTADO DE TESORERIA</t>
  </si>
  <si>
    <t>Operación 1</t>
  </si>
  <si>
    <t>Operación 2</t>
  </si>
  <si>
    <t>Operación 3</t>
  </si>
  <si>
    <t>Operación 4</t>
  </si>
  <si>
    <t>Operación 5</t>
  </si>
  <si>
    <t>Operación 6</t>
  </si>
  <si>
    <t>Financiación bancaria corto plazo</t>
  </si>
  <si>
    <t>Cobros por financiación bancaria a corto plazo</t>
  </si>
  <si>
    <t>Analisis de sensibilidad</t>
  </si>
  <si>
    <t>Variación en las ventas</t>
  </si>
  <si>
    <t>Base</t>
  </si>
  <si>
    <t>Variación</t>
  </si>
  <si>
    <t>Variacion tipo impositivo</t>
  </si>
  <si>
    <t>Volumen de compras (Consumos + Ef -Ei)</t>
  </si>
  <si>
    <t>RENTABILIDAD</t>
  </si>
  <si>
    <t>ROI (BAII/AT)</t>
  </si>
  <si>
    <t>MARGEN  (BAII/VENTAS)</t>
  </si>
  <si>
    <t>ROTACIÓN (Ventas/AT)</t>
  </si>
  <si>
    <t xml:space="preserve">    Comprobación</t>
  </si>
  <si>
    <t>ROE (BN/PN)</t>
  </si>
  <si>
    <t>Factor impositivo</t>
  </si>
  <si>
    <t>Margen de apalancamiento (ROI - i )</t>
  </si>
  <si>
    <t>Tipo de interés (Gastos financieros/PASIVO)</t>
  </si>
  <si>
    <t>Endeudamiento (PASIVO / PN)</t>
  </si>
  <si>
    <t>RIESGO ECONÓMICO</t>
  </si>
  <si>
    <t>(1) Costes fijos operativos</t>
  </si>
  <si>
    <t>(2) Margen de contribución</t>
  </si>
  <si>
    <t xml:space="preserve">(3) = (1) / (2) Umbral de rentabilidad </t>
  </si>
  <si>
    <t>Coeficiente de seguridad (Ventas - Ventas PM)/ Ventas</t>
  </si>
  <si>
    <t xml:space="preserve"> PASIVO</t>
  </si>
  <si>
    <t>Resultado (ingresos - gastos)</t>
  </si>
  <si>
    <t>TOTAL PASIVO</t>
  </si>
  <si>
    <t>Ingresos venta de productos</t>
  </si>
  <si>
    <t>Consumos de compras</t>
  </si>
  <si>
    <t>BALANCE DE SITUACIÓN (del negocio)</t>
  </si>
  <si>
    <t>Pagos por arrendamientos  y otros</t>
  </si>
  <si>
    <t>Préstamo a largo plazo</t>
  </si>
  <si>
    <t>TIPOS DE PRODUCTOS</t>
  </si>
  <si>
    <t>OTROS</t>
  </si>
  <si>
    <t>Margen (%)</t>
  </si>
  <si>
    <t>Ventas</t>
  </si>
  <si>
    <t>TOTAL</t>
  </si>
  <si>
    <t>Margen (€)</t>
  </si>
  <si>
    <t>(mix de venta)</t>
  </si>
  <si>
    <t>Pagos impuesto sobre la renta</t>
  </si>
  <si>
    <t>Cobros por aportaciones titular de la explotación</t>
  </si>
  <si>
    <t>Aportaciones titular de la explotación</t>
  </si>
  <si>
    <t>Gastos de arrendamientos y otros</t>
  </si>
  <si>
    <t>Variación en el mix de venta</t>
  </si>
  <si>
    <t xml:space="preserve">         Otros</t>
  </si>
  <si>
    <t>Variación gastos de arrendamientos  y otros</t>
  </si>
  <si>
    <t>Consumos de compras (Ei + Compras - Ef)</t>
  </si>
  <si>
    <t xml:space="preserve">PATRIMONIO NETO = ACTIVO -PASIVO </t>
  </si>
  <si>
    <t xml:space="preserve">    Impacto sobre el margen</t>
  </si>
  <si>
    <t>Valor final</t>
  </si>
  <si>
    <t>Variación en los dias de crédito a clientes (PMC)</t>
  </si>
  <si>
    <t>Variacion en los días de financiación  provee.( PMP)</t>
  </si>
  <si>
    <t>Variación en los dias de almacenamiento  (PMA)</t>
  </si>
  <si>
    <t>Variacion tipo de interes del préstamo</t>
  </si>
  <si>
    <t>A) ACTUACIONES SOBRE LOS INGRESOS</t>
  </si>
  <si>
    <t>B) ACTUACIONES SOBRE LOS GASTOS</t>
  </si>
  <si>
    <t>C) ACTUACIONES SOBRE LAS INVERSIONES Y LA FINANCIACIÓN OPERATIVA</t>
  </si>
  <si>
    <t>D) ACTUACIONES SOBRE LAS INVERSIONES Y LA FINANCIACIÓN A LARGO PLAZO</t>
  </si>
  <si>
    <t>Variación en el importe inicial de la concesión</t>
  </si>
  <si>
    <t>Variacion en el importe inicial del préstamo solicitado</t>
  </si>
  <si>
    <t xml:space="preserve">Variacion en el importe inicial de la aportación del titular </t>
  </si>
  <si>
    <t>Valor base</t>
  </si>
  <si>
    <t>Canon</t>
  </si>
  <si>
    <t>BOLSOS</t>
  </si>
  <si>
    <t>ZAPATERIA</t>
  </si>
  <si>
    <t>JOYERIA</t>
  </si>
  <si>
    <t>Impuesto sobre sociedades</t>
  </si>
  <si>
    <t>Pagos impuesto sobre sociedades</t>
  </si>
  <si>
    <t xml:space="preserve">         Bolsos</t>
  </si>
  <si>
    <t xml:space="preserve">         Zapatería</t>
  </si>
  <si>
    <t xml:space="preserve">         Joyería</t>
  </si>
  <si>
    <t xml:space="preserve">Impuesto Sociedades </t>
  </si>
  <si>
    <t>P &amp; G t+1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</si>
</sst>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#,##0_ ;\-#,##0\ "/>
    <numFmt numFmtId="166" formatCode="0.000"/>
    <numFmt numFmtId="167" formatCode="_-* #,##0\ _€_-;\-* #,##0\ _€_-;_-* &quot;-&quot;??\ _€_-;_-@_-"/>
  </numFmts>
  <fonts count="29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4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660066"/>
      <name val="Arial"/>
      <family val="2"/>
    </font>
    <font>
      <b/>
      <sz val="8"/>
      <color theme="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749992370372631"/>
        <bgColor indexed="64"/>
      </patternFill>
    </fill>
  </fills>
  <borders count="3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5">
    <xf numFmtId="0" fontId="0" fillId="0" borderId="0" xfId="0"/>
    <xf numFmtId="0" fontId="0" fillId="0" borderId="1" xfId="0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0" xfId="0" applyNumberFormat="1"/>
    <xf numFmtId="3" fontId="3" fillId="0" borderId="4" xfId="0" applyNumberFormat="1" applyFont="1" applyBorder="1" applyAlignment="1">
      <alignment vertical="center"/>
    </xf>
    <xf numFmtId="3" fontId="0" fillId="0" borderId="5" xfId="0" applyNumberFormat="1" applyBorder="1"/>
    <xf numFmtId="3" fontId="8" fillId="0" borderId="3" xfId="0" applyNumberFormat="1" applyFont="1" applyBorder="1"/>
    <xf numFmtId="0" fontId="0" fillId="2" borderId="0" xfId="0" applyFill="1"/>
    <xf numFmtId="3" fontId="3" fillId="3" borderId="4" xfId="0" applyNumberFormat="1" applyFont="1" applyFill="1" applyBorder="1"/>
    <xf numFmtId="3" fontId="3" fillId="0" borderId="0" xfId="0" applyNumberFormat="1" applyFont="1" applyAlignment="1">
      <alignment vertical="center"/>
    </xf>
    <xf numFmtId="10" fontId="8" fillId="0" borderId="2" xfId="2" applyNumberFormat="1" applyFont="1" applyBorder="1"/>
    <xf numFmtId="10" fontId="0" fillId="0" borderId="2" xfId="2" applyNumberFormat="1" applyFont="1" applyBorder="1"/>
    <xf numFmtId="0" fontId="8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10" fontId="8" fillId="0" borderId="3" xfId="2" applyNumberFormat="1" applyFont="1" applyBorder="1"/>
    <xf numFmtId="0" fontId="8" fillId="0" borderId="0" xfId="0" applyFont="1"/>
    <xf numFmtId="165" fontId="0" fillId="0" borderId="2" xfId="0" applyNumberFormat="1" applyBorder="1"/>
    <xf numFmtId="3" fontId="0" fillId="0" borderId="9" xfId="0" applyNumberFormat="1" applyBorder="1"/>
    <xf numFmtId="3" fontId="3" fillId="3" borderId="10" xfId="0" applyNumberFormat="1" applyFont="1" applyFill="1" applyBorder="1"/>
    <xf numFmtId="2" fontId="9" fillId="2" borderId="0" xfId="2" applyNumberFormat="1" applyFont="1" applyFill="1"/>
    <xf numFmtId="0" fontId="8" fillId="4" borderId="0" xfId="0" applyFont="1" applyFill="1"/>
    <xf numFmtId="3" fontId="0" fillId="4" borderId="0" xfId="0" applyNumberFormat="1" applyFill="1"/>
    <xf numFmtId="10" fontId="9" fillId="4" borderId="0" xfId="2" applyNumberFormat="1" applyFont="1" applyFill="1"/>
    <xf numFmtId="0" fontId="0" fillId="4" borderId="0" xfId="0" applyFill="1"/>
    <xf numFmtId="0" fontId="16" fillId="5" borderId="0" xfId="0" applyFont="1" applyFill="1"/>
    <xf numFmtId="0" fontId="8" fillId="0" borderId="27" xfId="0" applyFont="1" applyBorder="1"/>
    <xf numFmtId="0" fontId="0" fillId="0" borderId="28" xfId="0" applyBorder="1"/>
    <xf numFmtId="0" fontId="0" fillId="6" borderId="28" xfId="0" applyFill="1" applyBorder="1"/>
    <xf numFmtId="0" fontId="8" fillId="6" borderId="27" xfId="0" applyFont="1" applyFill="1" applyBorder="1"/>
    <xf numFmtId="0" fontId="0" fillId="7" borderId="28" xfId="0" applyFill="1" applyBorder="1"/>
    <xf numFmtId="0" fontId="8" fillId="7" borderId="27" xfId="0" applyFont="1" applyFill="1" applyBorder="1"/>
    <xf numFmtId="0" fontId="17" fillId="8" borderId="27" xfId="0" applyFont="1" applyFill="1" applyBorder="1"/>
    <xf numFmtId="0" fontId="17" fillId="8" borderId="28" xfId="0" applyFont="1" applyFill="1" applyBorder="1"/>
    <xf numFmtId="0" fontId="18" fillId="6" borderId="27" xfId="0" applyFont="1" applyFill="1" applyBorder="1"/>
    <xf numFmtId="0" fontId="18" fillId="6" borderId="28" xfId="0" applyFont="1" applyFill="1" applyBorder="1"/>
    <xf numFmtId="0" fontId="18" fillId="7" borderId="27" xfId="0" applyFont="1" applyFill="1" applyBorder="1"/>
    <xf numFmtId="0" fontId="18" fillId="7" borderId="28" xfId="0" applyFont="1" applyFill="1" applyBorder="1"/>
    <xf numFmtId="0" fontId="11" fillId="9" borderId="27" xfId="0" applyFont="1" applyFill="1" applyBorder="1"/>
    <xf numFmtId="0" fontId="11" fillId="10" borderId="27" xfId="0" applyFont="1" applyFill="1" applyBorder="1"/>
    <xf numFmtId="0" fontId="11" fillId="9" borderId="28" xfId="0" applyFont="1" applyFill="1" applyBorder="1"/>
    <xf numFmtId="0" fontId="11" fillId="10" borderId="28" xfId="0" applyFont="1" applyFill="1" applyBorder="1"/>
    <xf numFmtId="0" fontId="11" fillId="10" borderId="0" xfId="0" applyFont="1" applyFill="1"/>
    <xf numFmtId="0" fontId="0" fillId="0" borderId="29" xfId="0" applyBorder="1"/>
    <xf numFmtId="0" fontId="19" fillId="8" borderId="30" xfId="0" applyFont="1" applyFill="1" applyBorder="1" applyAlignment="1">
      <alignment horizontal="left"/>
    </xf>
    <xf numFmtId="0" fontId="10" fillId="8" borderId="30" xfId="0" applyFont="1" applyFill="1" applyBorder="1"/>
    <xf numFmtId="0" fontId="19" fillId="11" borderId="28" xfId="0" applyFont="1" applyFill="1" applyBorder="1"/>
    <xf numFmtId="0" fontId="20" fillId="11" borderId="28" xfId="0" applyFont="1" applyFill="1" applyBorder="1"/>
    <xf numFmtId="3" fontId="3" fillId="0" borderId="0" xfId="0" applyNumberFormat="1" applyFont="1"/>
    <xf numFmtId="3" fontId="3" fillId="0" borderId="11" xfId="0" applyNumberFormat="1" applyFont="1" applyBorder="1"/>
    <xf numFmtId="0" fontId="3" fillId="0" borderId="11" xfId="0" applyFont="1" applyBorder="1"/>
    <xf numFmtId="0" fontId="8" fillId="0" borderId="6" xfId="0" applyFont="1" applyBorder="1"/>
    <xf numFmtId="0" fontId="8" fillId="0" borderId="1" xfId="0" applyFont="1" applyBorder="1"/>
    <xf numFmtId="3" fontId="3" fillId="12" borderId="4" xfId="0" applyNumberFormat="1" applyFont="1" applyFill="1" applyBorder="1" applyAlignment="1">
      <alignment vertical="center"/>
    </xf>
    <xf numFmtId="0" fontId="2" fillId="12" borderId="8" xfId="0" applyFont="1" applyFill="1" applyBorder="1" applyAlignment="1">
      <alignment vertical="center"/>
    </xf>
    <xf numFmtId="0" fontId="3" fillId="3" borderId="8" xfId="0" applyFont="1" applyFill="1" applyBorder="1"/>
    <xf numFmtId="3" fontId="0" fillId="0" borderId="12" xfId="0" applyNumberFormat="1" applyBorder="1"/>
    <xf numFmtId="3" fontId="0" fillId="0" borderId="13" xfId="0" applyNumberFormat="1" applyBorder="1"/>
    <xf numFmtId="0" fontId="2" fillId="13" borderId="11" xfId="0" applyFont="1" applyFill="1" applyBorder="1" applyAlignment="1">
      <alignment vertical="center"/>
    </xf>
    <xf numFmtId="3" fontId="3" fillId="13" borderId="11" xfId="0" applyNumberFormat="1" applyFont="1" applyFill="1" applyBorder="1" applyAlignment="1">
      <alignment vertical="center"/>
    </xf>
    <xf numFmtId="0" fontId="3" fillId="4" borderId="14" xfId="0" applyFont="1" applyFill="1" applyBorder="1" applyAlignment="1">
      <alignment horizontal="left"/>
    </xf>
    <xf numFmtId="3" fontId="0" fillId="4" borderId="15" xfId="0" applyNumberFormat="1" applyFill="1" applyBorder="1"/>
    <xf numFmtId="10" fontId="3" fillId="4" borderId="15" xfId="2" applyNumberFormat="1" applyFont="1" applyFill="1" applyBorder="1"/>
    <xf numFmtId="0" fontId="21" fillId="14" borderId="1" xfId="0" applyFont="1" applyFill="1" applyBorder="1" applyAlignment="1">
      <alignment horizontal="left"/>
    </xf>
    <xf numFmtId="3" fontId="22" fillId="14" borderId="2" xfId="0" applyNumberFormat="1" applyFont="1" applyFill="1" applyBorder="1"/>
    <xf numFmtId="10" fontId="3" fillId="14" borderId="2" xfId="2" applyNumberFormat="1" applyFont="1" applyFill="1" applyBorder="1"/>
    <xf numFmtId="0" fontId="3" fillId="14" borderId="1" xfId="0" applyFont="1" applyFill="1" applyBorder="1" applyAlignment="1">
      <alignment horizontal="left"/>
    </xf>
    <xf numFmtId="3" fontId="3" fillId="14" borderId="2" xfId="0" applyNumberFormat="1" applyFont="1" applyFill="1" applyBorder="1"/>
    <xf numFmtId="0" fontId="23" fillId="15" borderId="1" xfId="0" applyFont="1" applyFill="1" applyBorder="1" applyAlignment="1">
      <alignment horizontal="left" vertical="center"/>
    </xf>
    <xf numFmtId="3" fontId="24" fillId="15" borderId="2" xfId="0" applyNumberFormat="1" applyFont="1" applyFill="1" applyBorder="1" applyAlignment="1">
      <alignment vertical="center"/>
    </xf>
    <xf numFmtId="10" fontId="24" fillId="15" borderId="2" xfId="2" applyNumberFormat="1" applyFont="1" applyFill="1" applyBorder="1" applyAlignment="1">
      <alignment vertical="center"/>
    </xf>
    <xf numFmtId="0" fontId="3" fillId="0" borderId="6" xfId="0" applyFont="1" applyBorder="1" applyAlignment="1">
      <alignment horizontal="left"/>
    </xf>
    <xf numFmtId="0" fontId="2" fillId="0" borderId="1" xfId="0" applyFont="1" applyBorder="1" applyAlignment="1">
      <alignment vertical="center"/>
    </xf>
    <xf numFmtId="3" fontId="5" fillId="0" borderId="0" xfId="0" applyNumberFormat="1" applyFont="1" applyAlignment="1">
      <alignment horizontal="center" vertical="center" wrapText="1"/>
    </xf>
    <xf numFmtId="10" fontId="3" fillId="0" borderId="0" xfId="2" applyNumberFormat="1" applyFont="1"/>
    <xf numFmtId="10" fontId="0" fillId="0" borderId="0" xfId="2" applyNumberFormat="1" applyFont="1"/>
    <xf numFmtId="10" fontId="24" fillId="0" borderId="0" xfId="2" applyNumberFormat="1" applyFont="1" applyAlignment="1">
      <alignment vertical="center"/>
    </xf>
    <xf numFmtId="3" fontId="8" fillId="0" borderId="0" xfId="0" applyNumberFormat="1" applyFont="1"/>
    <xf numFmtId="3" fontId="21" fillId="0" borderId="0" xfId="0" applyNumberFormat="1" applyFont="1"/>
    <xf numFmtId="3" fontId="24" fillId="0" borderId="0" xfId="0" applyNumberFormat="1" applyFont="1" applyAlignment="1">
      <alignment vertical="center"/>
    </xf>
    <xf numFmtId="3" fontId="25" fillId="0" borderId="0" xfId="0" applyNumberFormat="1" applyFont="1" applyAlignment="1">
      <alignment vertical="center"/>
    </xf>
    <xf numFmtId="3" fontId="3" fillId="12" borderId="8" xfId="0" applyNumberFormat="1" applyFont="1" applyFill="1" applyBorder="1" applyAlignment="1">
      <alignment vertical="center"/>
    </xf>
    <xf numFmtId="3" fontId="0" fillId="0" borderId="16" xfId="0" applyNumberFormat="1" applyBorder="1"/>
    <xf numFmtId="0" fontId="0" fillId="9" borderId="1" xfId="0" applyFill="1" applyBorder="1"/>
    <xf numFmtId="3" fontId="20" fillId="9" borderId="0" xfId="0" applyNumberFormat="1" applyFont="1" applyFill="1"/>
    <xf numFmtId="3" fontId="5" fillId="0" borderId="17" xfId="0" applyNumberFormat="1" applyFont="1" applyBorder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3" fontId="3" fillId="4" borderId="5" xfId="2" applyNumberFormat="1" applyFont="1" applyFill="1" applyBorder="1"/>
    <xf numFmtId="10" fontId="8" fillId="4" borderId="5" xfId="2" applyNumberFormat="1" applyFont="1" applyFill="1" applyBorder="1"/>
    <xf numFmtId="3" fontId="8" fillId="4" borderId="5" xfId="0" applyNumberFormat="1" applyFont="1" applyFill="1" applyBorder="1"/>
    <xf numFmtId="3" fontId="8" fillId="4" borderId="5" xfId="2" applyNumberFormat="1" applyFont="1" applyFill="1" applyBorder="1"/>
    <xf numFmtId="9" fontId="3" fillId="16" borderId="18" xfId="2" applyFont="1" applyFill="1" applyBorder="1"/>
    <xf numFmtId="10" fontId="24" fillId="17" borderId="5" xfId="2" applyNumberFormat="1" applyFont="1" applyFill="1" applyBorder="1" applyAlignment="1">
      <alignment horizontal="left"/>
    </xf>
    <xf numFmtId="3" fontId="16" fillId="17" borderId="5" xfId="0" applyNumberFormat="1" applyFont="1" applyFill="1" applyBorder="1"/>
    <xf numFmtId="3" fontId="24" fillId="17" borderId="5" xfId="2" applyNumberFormat="1" applyFont="1" applyFill="1" applyBorder="1"/>
    <xf numFmtId="10" fontId="24" fillId="17" borderId="18" xfId="2" applyNumberFormat="1" applyFont="1" applyFill="1" applyBorder="1" applyAlignment="1">
      <alignment horizontal="left"/>
    </xf>
    <xf numFmtId="10" fontId="16" fillId="17" borderId="18" xfId="2" applyNumberFormat="1" applyFont="1" applyFill="1" applyBorder="1"/>
    <xf numFmtId="10" fontId="24" fillId="17" borderId="18" xfId="2" applyNumberFormat="1" applyFont="1" applyFill="1" applyBorder="1"/>
    <xf numFmtId="0" fontId="3" fillId="4" borderId="5" xfId="0" applyFont="1" applyFill="1" applyBorder="1" applyAlignment="1">
      <alignment horizontal="left"/>
    </xf>
    <xf numFmtId="3" fontId="3" fillId="4" borderId="19" xfId="2" applyNumberFormat="1" applyFont="1" applyFill="1" applyBorder="1"/>
    <xf numFmtId="0" fontId="8" fillId="4" borderId="5" xfId="0" applyFont="1" applyFill="1" applyBorder="1"/>
    <xf numFmtId="9" fontId="0" fillId="4" borderId="5" xfId="0" applyNumberFormat="1" applyFill="1" applyBorder="1"/>
    <xf numFmtId="3" fontId="3" fillId="3" borderId="8" xfId="0" applyNumberFormat="1" applyFont="1" applyFill="1" applyBorder="1"/>
    <xf numFmtId="3" fontId="5" fillId="0" borderId="0" xfId="0" applyNumberFormat="1" applyFont="1" applyAlignment="1">
      <alignment vertical="center" wrapText="1"/>
    </xf>
    <xf numFmtId="2" fontId="9" fillId="4" borderId="0" xfId="2" applyNumberFormat="1" applyFont="1" applyFill="1"/>
    <xf numFmtId="10" fontId="8" fillId="4" borderId="0" xfId="2" applyNumberFormat="1" applyFont="1" applyFill="1"/>
    <xf numFmtId="3" fontId="3" fillId="12" borderId="11" xfId="0" applyNumberFormat="1" applyFont="1" applyFill="1" applyBorder="1" applyAlignment="1">
      <alignment vertical="center"/>
    </xf>
    <xf numFmtId="3" fontId="3" fillId="13" borderId="4" xfId="0" applyNumberFormat="1" applyFont="1" applyFill="1" applyBorder="1" applyAlignment="1">
      <alignment vertical="center"/>
    </xf>
    <xf numFmtId="3" fontId="0" fillId="0" borderId="7" xfId="0" applyNumberFormat="1" applyBorder="1"/>
    <xf numFmtId="3" fontId="0" fillId="0" borderId="20" xfId="0" applyNumberFormat="1" applyBorder="1"/>
    <xf numFmtId="0" fontId="3" fillId="4" borderId="0" xfId="0" applyFont="1" applyFill="1"/>
    <xf numFmtId="10" fontId="3" fillId="4" borderId="0" xfId="2" applyNumberFormat="1" applyFont="1" applyFill="1"/>
    <xf numFmtId="2" fontId="3" fillId="4" borderId="0" xfId="2" applyNumberFormat="1" applyFont="1" applyFill="1"/>
    <xf numFmtId="2" fontId="8" fillId="2" borderId="0" xfId="2" applyNumberFormat="1" applyFont="1" applyFill="1"/>
    <xf numFmtId="0" fontId="3" fillId="6" borderId="8" xfId="0" applyFont="1" applyFill="1" applyBorder="1" applyAlignment="1">
      <alignment horizontal="left"/>
    </xf>
    <xf numFmtId="3" fontId="3" fillId="6" borderId="4" xfId="0" applyNumberFormat="1" applyFont="1" applyFill="1" applyBorder="1"/>
    <xf numFmtId="3" fontId="21" fillId="6" borderId="4" xfId="0" applyNumberFormat="1" applyFont="1" applyFill="1" applyBorder="1"/>
    <xf numFmtId="0" fontId="23" fillId="8" borderId="1" xfId="0" applyFont="1" applyFill="1" applyBorder="1" applyAlignment="1">
      <alignment horizontal="left" vertical="center"/>
    </xf>
    <xf numFmtId="3" fontId="24" fillId="8" borderId="4" xfId="0" applyNumberFormat="1" applyFont="1" applyFill="1" applyBorder="1" applyAlignment="1">
      <alignment vertical="center"/>
    </xf>
    <xf numFmtId="3" fontId="24" fillId="18" borderId="4" xfId="0" applyNumberFormat="1" applyFont="1" applyFill="1" applyBorder="1" applyAlignment="1">
      <alignment vertical="center"/>
    </xf>
    <xf numFmtId="0" fontId="24" fillId="19" borderId="8" xfId="0" applyFont="1" applyFill="1" applyBorder="1" applyAlignment="1">
      <alignment horizontal="left" vertical="center"/>
    </xf>
    <xf numFmtId="3" fontId="24" fillId="19" borderId="4" xfId="0" applyNumberFormat="1" applyFont="1" applyFill="1" applyBorder="1" applyAlignment="1">
      <alignment vertical="center"/>
    </xf>
    <xf numFmtId="0" fontId="23" fillId="18" borderId="8" xfId="0" applyFont="1" applyFill="1" applyBorder="1" applyAlignment="1">
      <alignment vertical="center"/>
    </xf>
    <xf numFmtId="3" fontId="24" fillId="18" borderId="10" xfId="0" applyNumberFormat="1" applyFont="1" applyFill="1" applyBorder="1" applyAlignment="1">
      <alignment vertical="center"/>
    </xf>
    <xf numFmtId="3" fontId="24" fillId="18" borderId="8" xfId="0" applyNumberFormat="1" applyFont="1" applyFill="1" applyBorder="1" applyAlignment="1">
      <alignment vertical="center"/>
    </xf>
    <xf numFmtId="3" fontId="0" fillId="0" borderId="21" xfId="0" applyNumberFormat="1" applyBorder="1"/>
    <xf numFmtId="0" fontId="21" fillId="6" borderId="4" xfId="0" applyFont="1" applyFill="1" applyBorder="1" applyAlignment="1">
      <alignment horizontal="left"/>
    </xf>
    <xf numFmtId="3" fontId="24" fillId="8" borderId="22" xfId="0" applyNumberFormat="1" applyFont="1" applyFill="1" applyBorder="1" applyAlignment="1">
      <alignment vertical="center"/>
    </xf>
    <xf numFmtId="10" fontId="24" fillId="0" borderId="0" xfId="2" applyNumberFormat="1" applyFont="1" applyAlignment="1">
      <alignment horizontal="left"/>
    </xf>
    <xf numFmtId="10" fontId="16" fillId="0" borderId="0" xfId="2" applyNumberFormat="1" applyFont="1"/>
    <xf numFmtId="10" fontId="24" fillId="0" borderId="0" xfId="2" applyNumberFormat="1" applyFont="1"/>
    <xf numFmtId="9" fontId="3" fillId="0" borderId="0" xfId="2" applyFont="1"/>
    <xf numFmtId="10" fontId="15" fillId="4" borderId="5" xfId="2" applyNumberFormat="1" applyFont="1" applyFill="1" applyBorder="1"/>
    <xf numFmtId="0" fontId="16" fillId="4" borderId="0" xfId="0" applyFont="1" applyFill="1"/>
    <xf numFmtId="0" fontId="16" fillId="4" borderId="0" xfId="0" applyFont="1" applyFill="1" applyAlignment="1">
      <alignment horizontal="center"/>
    </xf>
    <xf numFmtId="0" fontId="21" fillId="4" borderId="0" xfId="0" applyFont="1" applyFill="1"/>
    <xf numFmtId="0" fontId="16" fillId="18" borderId="0" xfId="0" applyFont="1" applyFill="1"/>
    <xf numFmtId="0" fontId="16" fillId="18" borderId="0" xfId="0" applyFont="1" applyFill="1" applyAlignment="1">
      <alignment horizontal="center"/>
    </xf>
    <xf numFmtId="0" fontId="24" fillId="18" borderId="0" xfId="0" applyFont="1" applyFill="1"/>
    <xf numFmtId="10" fontId="16" fillId="18" borderId="0" xfId="2" applyNumberFormat="1" applyFont="1" applyFill="1"/>
    <xf numFmtId="2" fontId="16" fillId="18" borderId="0" xfId="2" applyNumberFormat="1" applyFont="1" applyFill="1"/>
    <xf numFmtId="0" fontId="24" fillId="4" borderId="0" xfId="0" applyFont="1" applyFill="1"/>
    <xf numFmtId="10" fontId="16" fillId="4" borderId="0" xfId="2" applyNumberFormat="1" applyFont="1" applyFill="1"/>
    <xf numFmtId="2" fontId="16" fillId="4" borderId="0" xfId="2" applyNumberFormat="1" applyFont="1" applyFill="1"/>
    <xf numFmtId="0" fontId="24" fillId="5" borderId="0" xfId="0" applyFont="1" applyFill="1"/>
    <xf numFmtId="0" fontId="24" fillId="5" borderId="0" xfId="0" applyFont="1" applyFill="1" applyAlignment="1">
      <alignment horizontal="center"/>
    </xf>
    <xf numFmtId="0" fontId="24" fillId="11" borderId="28" xfId="0" applyFont="1" applyFill="1" applyBorder="1" applyAlignment="1">
      <alignment horizontal="center"/>
    </xf>
    <xf numFmtId="3" fontId="10" fillId="8" borderId="30" xfId="0" applyNumberFormat="1" applyFont="1" applyFill="1" applyBorder="1"/>
    <xf numFmtId="3" fontId="11" fillId="9" borderId="31" xfId="0" applyNumberFormat="1" applyFont="1" applyFill="1" applyBorder="1"/>
    <xf numFmtId="10" fontId="11" fillId="10" borderId="31" xfId="2" applyNumberFormat="1" applyFont="1" applyFill="1" applyBorder="1"/>
    <xf numFmtId="0" fontId="0" fillId="0" borderId="32" xfId="0" applyBorder="1"/>
    <xf numFmtId="0" fontId="0" fillId="0" borderId="33" xfId="0" applyBorder="1"/>
    <xf numFmtId="10" fontId="17" fillId="8" borderId="34" xfId="2" applyNumberFormat="1" applyFont="1" applyFill="1" applyBorder="1"/>
    <xf numFmtId="10" fontId="0" fillId="6" borderId="31" xfId="0" applyNumberFormat="1" applyFill="1" applyBorder="1"/>
    <xf numFmtId="166" fontId="0" fillId="7" borderId="31" xfId="0" applyNumberFormat="1" applyFill="1" applyBorder="1"/>
    <xf numFmtId="10" fontId="9" fillId="6" borderId="31" xfId="2" applyNumberFormat="1" applyFont="1" applyFill="1" applyBorder="1"/>
    <xf numFmtId="10" fontId="17" fillId="8" borderId="31" xfId="2" applyNumberFormat="1" applyFont="1" applyFill="1" applyBorder="1"/>
    <xf numFmtId="10" fontId="18" fillId="6" borderId="31" xfId="2" applyNumberFormat="1" applyFont="1" applyFill="1" applyBorder="1"/>
    <xf numFmtId="10" fontId="18" fillId="7" borderId="31" xfId="2" applyNumberFormat="1" applyFont="1" applyFill="1" applyBorder="1"/>
    <xf numFmtId="2" fontId="18" fillId="6" borderId="31" xfId="2" applyNumberFormat="1" applyFont="1" applyFill="1" applyBorder="1"/>
    <xf numFmtId="3" fontId="8" fillId="4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3" fontId="0" fillId="0" borderId="3" xfId="0" applyNumberFormat="1" applyBorder="1" applyAlignment="1">
      <alignment vertical="center"/>
    </xf>
    <xf numFmtId="3" fontId="0" fillId="0" borderId="13" xfId="0" applyNumberFormat="1" applyBorder="1" applyAlignment="1">
      <alignment vertical="center"/>
    </xf>
    <xf numFmtId="3" fontId="0" fillId="0" borderId="9" xfId="0" applyNumberFormat="1" applyBorder="1" applyAlignment="1">
      <alignment vertical="center"/>
    </xf>
    <xf numFmtId="3" fontId="0" fillId="0" borderId="5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0" fontId="8" fillId="0" borderId="6" xfId="0" applyFont="1" applyBorder="1" applyAlignment="1">
      <alignment vertical="center"/>
    </xf>
    <xf numFmtId="3" fontId="0" fillId="0" borderId="12" xfId="0" applyNumberFormat="1" applyBorder="1" applyAlignment="1">
      <alignment vertical="center"/>
    </xf>
    <xf numFmtId="3" fontId="0" fillId="0" borderId="16" xfId="0" applyNumberFormat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3" fillId="3" borderId="4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3" fontId="3" fillId="0" borderId="1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2" borderId="0" xfId="0" applyFill="1" applyAlignment="1">
      <alignment vertical="center"/>
    </xf>
    <xf numFmtId="0" fontId="0" fillId="9" borderId="1" xfId="0" applyFill="1" applyBorder="1" applyAlignment="1">
      <alignment vertical="center"/>
    </xf>
    <xf numFmtId="3" fontId="20" fillId="9" borderId="0" xfId="0" applyNumberFormat="1" applyFont="1" applyFill="1" applyAlignment="1">
      <alignment vertical="center"/>
    </xf>
    <xf numFmtId="3" fontId="0" fillId="0" borderId="0" xfId="0" applyNumberFormat="1" applyAlignment="1">
      <alignment vertical="center"/>
    </xf>
    <xf numFmtId="0" fontId="3" fillId="4" borderId="5" xfId="0" applyFont="1" applyFill="1" applyBorder="1" applyAlignment="1">
      <alignment horizontal="left" vertical="center"/>
    </xf>
    <xf numFmtId="3" fontId="3" fillId="16" borderId="5" xfId="2" applyNumberFormat="1" applyFont="1" applyFill="1" applyBorder="1" applyAlignment="1">
      <alignment vertical="center"/>
    </xf>
    <xf numFmtId="3" fontId="3" fillId="4" borderId="5" xfId="2" applyNumberFormat="1" applyFont="1" applyFill="1" applyBorder="1" applyAlignment="1">
      <alignment vertical="center"/>
    </xf>
    <xf numFmtId="3" fontId="3" fillId="4" borderId="19" xfId="2" applyNumberFormat="1" applyFont="1" applyFill="1" applyBorder="1" applyAlignment="1">
      <alignment vertical="center"/>
    </xf>
    <xf numFmtId="0" fontId="8" fillId="4" borderId="5" xfId="0" applyFont="1" applyFill="1" applyBorder="1" applyAlignment="1">
      <alignment vertical="center"/>
    </xf>
    <xf numFmtId="9" fontId="0" fillId="4" borderId="5" xfId="0" applyNumberFormat="1" applyFill="1" applyBorder="1" applyAlignment="1">
      <alignment vertical="center"/>
    </xf>
    <xf numFmtId="9" fontId="15" fillId="16" borderId="5" xfId="2" applyFont="1" applyFill="1" applyBorder="1" applyAlignment="1">
      <alignment vertical="center"/>
    </xf>
    <xf numFmtId="9" fontId="8" fillId="4" borderId="5" xfId="2" applyFont="1" applyFill="1" applyBorder="1" applyAlignment="1">
      <alignment vertical="center"/>
    </xf>
    <xf numFmtId="10" fontId="8" fillId="4" borderId="5" xfId="2" applyNumberFormat="1" applyFont="1" applyFill="1" applyBorder="1" applyAlignment="1">
      <alignment vertical="center"/>
    </xf>
    <xf numFmtId="3" fontId="8" fillId="4" borderId="5" xfId="0" applyNumberFormat="1" applyFont="1" applyFill="1" applyBorder="1" applyAlignment="1">
      <alignment vertical="center"/>
    </xf>
    <xf numFmtId="3" fontId="8" fillId="4" borderId="5" xfId="2" applyNumberFormat="1" applyFont="1" applyFill="1" applyBorder="1" applyAlignment="1">
      <alignment vertical="center"/>
    </xf>
    <xf numFmtId="10" fontId="24" fillId="17" borderId="5" xfId="2" applyNumberFormat="1" applyFont="1" applyFill="1" applyBorder="1" applyAlignment="1">
      <alignment horizontal="left" vertical="center"/>
    </xf>
    <xf numFmtId="3" fontId="16" fillId="17" borderId="5" xfId="0" applyNumberFormat="1" applyFont="1" applyFill="1" applyBorder="1" applyAlignment="1">
      <alignment vertical="center"/>
    </xf>
    <xf numFmtId="3" fontId="24" fillId="17" borderId="5" xfId="2" applyNumberFormat="1" applyFont="1" applyFill="1" applyBorder="1" applyAlignment="1">
      <alignment vertical="center"/>
    </xf>
    <xf numFmtId="10" fontId="24" fillId="17" borderId="18" xfId="2" applyNumberFormat="1" applyFont="1" applyFill="1" applyBorder="1" applyAlignment="1">
      <alignment horizontal="left" vertical="center"/>
    </xf>
    <xf numFmtId="10" fontId="16" fillId="17" borderId="18" xfId="2" applyNumberFormat="1" applyFont="1" applyFill="1" applyBorder="1" applyAlignment="1">
      <alignment vertical="center"/>
    </xf>
    <xf numFmtId="10" fontId="24" fillId="17" borderId="18" xfId="2" applyNumberFormat="1" applyFont="1" applyFill="1" applyBorder="1" applyAlignment="1">
      <alignment vertical="center"/>
    </xf>
    <xf numFmtId="9" fontId="3" fillId="16" borderId="18" xfId="2" applyFont="1" applyFill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10" fontId="8" fillId="0" borderId="3" xfId="2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4" borderId="14" xfId="0" applyFont="1" applyFill="1" applyBorder="1" applyAlignment="1">
      <alignment horizontal="left" vertical="center"/>
    </xf>
    <xf numFmtId="3" fontId="0" fillId="4" borderId="15" xfId="0" applyNumberFormat="1" applyFill="1" applyBorder="1" applyAlignment="1">
      <alignment vertical="center"/>
    </xf>
    <xf numFmtId="10" fontId="3" fillId="4" borderId="15" xfId="2" applyNumberFormat="1" applyFont="1" applyFill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10" fontId="8" fillId="0" borderId="2" xfId="2" applyNumberFormat="1" applyFont="1" applyBorder="1" applyAlignment="1">
      <alignment vertical="center"/>
    </xf>
    <xf numFmtId="0" fontId="21" fillId="14" borderId="1" xfId="0" applyFont="1" applyFill="1" applyBorder="1" applyAlignment="1">
      <alignment horizontal="left" vertical="center"/>
    </xf>
    <xf numFmtId="3" fontId="22" fillId="14" borderId="2" xfId="0" applyNumberFormat="1" applyFont="1" applyFill="1" applyBorder="1" applyAlignment="1">
      <alignment vertical="center"/>
    </xf>
    <xf numFmtId="10" fontId="3" fillId="14" borderId="2" xfId="2" applyNumberFormat="1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165" fontId="0" fillId="0" borderId="2" xfId="0" applyNumberFormat="1" applyBorder="1" applyAlignment="1">
      <alignment vertical="center"/>
    </xf>
    <xf numFmtId="10" fontId="0" fillId="0" borderId="2" xfId="2" applyNumberFormat="1" applyFont="1" applyBorder="1" applyAlignment="1">
      <alignment vertical="center"/>
    </xf>
    <xf numFmtId="0" fontId="3" fillId="14" borderId="1" xfId="0" applyFont="1" applyFill="1" applyBorder="1" applyAlignment="1">
      <alignment horizontal="left" vertical="center"/>
    </xf>
    <xf numFmtId="3" fontId="3" fillId="14" borderId="2" xfId="0" applyNumberFormat="1" applyFont="1" applyFill="1" applyBorder="1" applyAlignment="1">
      <alignment vertical="center"/>
    </xf>
    <xf numFmtId="10" fontId="3" fillId="0" borderId="0" xfId="2" applyNumberFormat="1" applyFont="1" applyAlignment="1">
      <alignment vertical="center"/>
    </xf>
    <xf numFmtId="10" fontId="0" fillId="0" borderId="0" xfId="2" applyNumberFormat="1" applyFont="1" applyAlignment="1">
      <alignment vertical="center"/>
    </xf>
    <xf numFmtId="0" fontId="0" fillId="0" borderId="1" xfId="0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3" fontId="8" fillId="0" borderId="3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3" fontId="3" fillId="6" borderId="4" xfId="0" applyNumberFormat="1" applyFont="1" applyFill="1" applyBorder="1" applyAlignment="1">
      <alignment vertical="center"/>
    </xf>
    <xf numFmtId="3" fontId="0" fillId="0" borderId="21" xfId="0" applyNumberFormat="1" applyBorder="1" applyAlignment="1">
      <alignment vertical="center"/>
    </xf>
    <xf numFmtId="0" fontId="21" fillId="6" borderId="8" xfId="0" applyFont="1" applyFill="1" applyBorder="1" applyAlignment="1">
      <alignment horizontal="left" vertical="center"/>
    </xf>
    <xf numFmtId="3" fontId="21" fillId="6" borderId="4" xfId="0" applyNumberFormat="1" applyFont="1" applyFill="1" applyBorder="1" applyAlignment="1">
      <alignment vertical="center"/>
    </xf>
    <xf numFmtId="3" fontId="21" fillId="0" borderId="0" xfId="0" applyNumberFormat="1" applyFont="1" applyAlignment="1">
      <alignment vertical="center"/>
    </xf>
    <xf numFmtId="167" fontId="27" fillId="0" borderId="0" xfId="1" applyNumberFormat="1" applyFont="1" applyAlignment="1">
      <alignment vertical="center"/>
    </xf>
    <xf numFmtId="3" fontId="28" fillId="0" borderId="2" xfId="0" applyNumberFormat="1" applyFont="1" applyBorder="1" applyAlignment="1">
      <alignment vertical="center"/>
    </xf>
    <xf numFmtId="3" fontId="23" fillId="15" borderId="3" xfId="0" applyNumberFormat="1" applyFont="1" applyFill="1" applyBorder="1" applyAlignment="1">
      <alignment horizontal="center" vertical="center" wrapText="1"/>
    </xf>
    <xf numFmtId="3" fontId="23" fillId="15" borderId="22" xfId="0" applyNumberFormat="1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13" fillId="20" borderId="9" xfId="0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13" fillId="21" borderId="9" xfId="0" applyFont="1" applyFill="1" applyBorder="1" applyAlignment="1">
      <alignment horizontal="center" vertical="center" wrapText="1"/>
    </xf>
    <xf numFmtId="0" fontId="13" fillId="21" borderId="16" xfId="0" applyFont="1" applyFill="1" applyBorder="1" applyAlignment="1">
      <alignment horizontal="center" vertical="center" wrapText="1"/>
    </xf>
    <xf numFmtId="0" fontId="19" fillId="22" borderId="8" xfId="0" applyFont="1" applyFill="1" applyBorder="1" applyAlignment="1">
      <alignment horizontal="center" vertical="center"/>
    </xf>
    <xf numFmtId="0" fontId="19" fillId="22" borderId="11" xfId="0" applyFont="1" applyFill="1" applyBorder="1" applyAlignment="1">
      <alignment horizontal="center" vertical="center"/>
    </xf>
    <xf numFmtId="0" fontId="19" fillId="22" borderId="10" xfId="0" applyFont="1" applyFill="1" applyBorder="1" applyAlignment="1">
      <alignment horizontal="center" vertical="center"/>
    </xf>
    <xf numFmtId="0" fontId="14" fillId="20" borderId="3" xfId="0" applyFont="1" applyFill="1" applyBorder="1" applyAlignment="1">
      <alignment horizontal="center" vertical="center" wrapText="1"/>
    </xf>
    <xf numFmtId="0" fontId="14" fillId="20" borderId="22" xfId="0" applyFont="1" applyFill="1" applyBorder="1" applyAlignment="1">
      <alignment horizontal="center" vertical="center" wrapText="1"/>
    </xf>
    <xf numFmtId="3" fontId="14" fillId="21" borderId="3" xfId="0" applyNumberFormat="1" applyFont="1" applyFill="1" applyBorder="1" applyAlignment="1">
      <alignment horizontal="center" vertical="center" wrapText="1"/>
    </xf>
    <xf numFmtId="3" fontId="14" fillId="21" borderId="22" xfId="0" applyNumberFormat="1" applyFont="1" applyFill="1" applyBorder="1" applyAlignment="1">
      <alignment horizontal="center" vertical="center" wrapText="1"/>
    </xf>
    <xf numFmtId="0" fontId="13" fillId="21" borderId="6" xfId="0" applyFont="1" applyFill="1" applyBorder="1" applyAlignment="1">
      <alignment horizontal="center" vertical="center" wrapText="1"/>
    </xf>
    <xf numFmtId="0" fontId="13" fillId="21" borderId="25" xfId="0" applyFont="1" applyFill="1" applyBorder="1" applyAlignment="1">
      <alignment horizontal="center" vertical="center" wrapText="1"/>
    </xf>
    <xf numFmtId="0" fontId="13" fillId="21" borderId="23" xfId="0" applyFont="1" applyFill="1" applyBorder="1" applyAlignment="1">
      <alignment horizontal="center" vertical="center" wrapText="1"/>
    </xf>
    <xf numFmtId="0" fontId="13" fillId="21" borderId="24" xfId="0" applyFont="1" applyFill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3" fontId="3" fillId="6" borderId="22" xfId="0" applyNumberFormat="1" applyFont="1" applyFill="1" applyBorder="1" applyAlignment="1">
      <alignment horizontal="center" vertical="center" wrapText="1"/>
    </xf>
    <xf numFmtId="3" fontId="5" fillId="6" borderId="3" xfId="0" applyNumberFormat="1" applyFont="1" applyFill="1" applyBorder="1" applyAlignment="1">
      <alignment horizontal="center" vertical="center" wrapText="1"/>
    </xf>
    <xf numFmtId="3" fontId="5" fillId="6" borderId="22" xfId="0" applyNumberFormat="1" applyFont="1" applyFill="1" applyBorder="1" applyAlignment="1">
      <alignment horizontal="center" vertical="center" wrapText="1"/>
    </xf>
    <xf numFmtId="0" fontId="13" fillId="20" borderId="6" xfId="0" applyFont="1" applyFill="1" applyBorder="1" applyAlignment="1">
      <alignment horizontal="center" vertical="center" wrapText="1"/>
    </xf>
    <xf numFmtId="0" fontId="13" fillId="20" borderId="25" xfId="0" applyFont="1" applyFill="1" applyBorder="1" applyAlignment="1">
      <alignment horizontal="center" vertical="center" wrapText="1"/>
    </xf>
    <xf numFmtId="0" fontId="14" fillId="20" borderId="6" xfId="0" applyFont="1" applyFill="1" applyBorder="1" applyAlignment="1">
      <alignment horizontal="center" vertical="center" wrapText="1"/>
    </xf>
    <xf numFmtId="0" fontId="14" fillId="20" borderId="2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24" fillId="15" borderId="3" xfId="0" applyFont="1" applyFill="1" applyBorder="1" applyAlignment="1">
      <alignment horizontal="center" vertical="center" wrapText="1"/>
    </xf>
    <xf numFmtId="0" fontId="24" fillId="15" borderId="22" xfId="0" applyFont="1" applyFill="1" applyBorder="1" applyAlignment="1">
      <alignment horizontal="center" vertical="center" wrapText="1"/>
    </xf>
    <xf numFmtId="3" fontId="26" fillId="15" borderId="3" xfId="0" applyNumberFormat="1" applyFont="1" applyFill="1" applyBorder="1" applyAlignment="1">
      <alignment horizontal="center" vertical="center" wrapText="1"/>
    </xf>
    <xf numFmtId="3" fontId="26" fillId="15" borderId="22" xfId="0" applyNumberFormat="1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0" fontId="12" fillId="4" borderId="0" xfId="0" applyFont="1" applyFill="1" applyAlignment="1">
      <alignment horizontal="center"/>
    </xf>
    <xf numFmtId="0" fontId="8" fillId="4" borderId="20" xfId="0" applyFont="1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13" fillId="21" borderId="20" xfId="0" applyFont="1" applyFill="1" applyBorder="1" applyAlignment="1">
      <alignment horizontal="center" vertical="center" wrapText="1"/>
    </xf>
    <xf numFmtId="0" fontId="13" fillId="21" borderId="26" xfId="0" applyFont="1" applyFill="1" applyBorder="1" applyAlignment="1">
      <alignment horizontal="center" vertical="center" wrapText="1"/>
    </xf>
    <xf numFmtId="0" fontId="19" fillId="22" borderId="8" xfId="0" applyFont="1" applyFill="1" applyBorder="1" applyAlignment="1">
      <alignment horizontal="center"/>
    </xf>
    <xf numFmtId="0" fontId="19" fillId="22" borderId="11" xfId="0" applyFont="1" applyFill="1" applyBorder="1" applyAlignment="1">
      <alignment horizontal="center"/>
    </xf>
    <xf numFmtId="0" fontId="19" fillId="22" borderId="10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"/>
  <sheetViews>
    <sheetView showZeros="0" topLeftCell="A16" zoomScaleNormal="100" zoomScaleSheetLayoutView="100" workbookViewId="0">
      <selection activeCell="B44" sqref="B44"/>
    </sheetView>
  </sheetViews>
  <sheetFormatPr baseColWidth="10" defaultColWidth="10.85546875" defaultRowHeight="12.75" x14ac:dyDescent="0.2"/>
  <cols>
    <col min="1" max="1" width="41.28515625" style="164" customWidth="1"/>
    <col min="2" max="2" width="10.7109375" style="164" customWidth="1"/>
    <col min="3" max="3" width="10.42578125" style="164" customWidth="1"/>
    <col min="4" max="8" width="12.85546875" style="164" customWidth="1"/>
    <col min="9" max="9" width="10.7109375" style="164" customWidth="1"/>
    <col min="10" max="10" width="10.85546875" style="164"/>
    <col min="11" max="11" width="39.7109375" style="164" customWidth="1"/>
    <col min="12" max="15" width="10.85546875" style="164"/>
    <col min="16" max="16" width="10.140625" style="164" customWidth="1"/>
    <col min="17" max="16384" width="10.85546875" style="164"/>
  </cols>
  <sheetData>
    <row r="1" spans="1:9" ht="13.5" thickBot="1" x14ac:dyDescent="0.25"/>
    <row r="2" spans="1:9" ht="19.5" thickTop="1" thickBot="1" x14ac:dyDescent="0.25">
      <c r="A2" s="248" t="s">
        <v>70</v>
      </c>
      <c r="B2" s="249"/>
      <c r="C2" s="249"/>
      <c r="D2" s="249"/>
      <c r="E2" s="249"/>
      <c r="F2" s="249"/>
      <c r="G2" s="249"/>
      <c r="H2" s="249"/>
      <c r="I2" s="250"/>
    </row>
    <row r="3" spans="1:9" ht="13.5" customHeight="1" thickTop="1" x14ac:dyDescent="0.2">
      <c r="A3" s="263" t="s">
        <v>0</v>
      </c>
      <c r="B3" s="265" t="s">
        <v>29</v>
      </c>
      <c r="C3" s="244">
        <v>1</v>
      </c>
      <c r="D3" s="244">
        <f>+C3+1</f>
        <v>2</v>
      </c>
      <c r="E3" s="244">
        <f>+D3+1</f>
        <v>3</v>
      </c>
      <c r="F3" s="244">
        <f>+E3+1</f>
        <v>4</v>
      </c>
      <c r="G3" s="244">
        <f>+F3+1</f>
        <v>5</v>
      </c>
      <c r="H3" s="244">
        <f>+G3+1</f>
        <v>6</v>
      </c>
      <c r="I3" s="251" t="s">
        <v>30</v>
      </c>
    </row>
    <row r="4" spans="1:9" ht="13.5" customHeight="1" thickBot="1" x14ac:dyDescent="0.25">
      <c r="A4" s="264"/>
      <c r="B4" s="266"/>
      <c r="C4" s="245"/>
      <c r="D4" s="245"/>
      <c r="E4" s="245"/>
      <c r="F4" s="245"/>
      <c r="G4" s="245"/>
      <c r="H4" s="245"/>
      <c r="I4" s="252"/>
    </row>
    <row r="5" spans="1:9" ht="13.5" thickTop="1" x14ac:dyDescent="0.2">
      <c r="A5" s="165" t="s">
        <v>103</v>
      </c>
      <c r="B5" s="166">
        <v>200000</v>
      </c>
      <c r="C5" s="167"/>
      <c r="D5" s="168"/>
      <c r="E5" s="168"/>
      <c r="F5" s="169"/>
      <c r="G5" s="168"/>
      <c r="H5" s="168"/>
      <c r="I5" s="166"/>
    </row>
    <row r="6" spans="1:9" x14ac:dyDescent="0.2">
      <c r="A6" s="165" t="s">
        <v>2</v>
      </c>
      <c r="B6" s="170">
        <v>0</v>
      </c>
      <c r="C6" s="167"/>
      <c r="D6" s="169"/>
      <c r="E6" s="169"/>
      <c r="F6" s="169"/>
      <c r="G6" s="169"/>
      <c r="H6" s="169"/>
      <c r="I6" s="170">
        <f>SUM(B6:H6)</f>
        <v>0</v>
      </c>
    </row>
    <row r="7" spans="1:9" x14ac:dyDescent="0.2">
      <c r="A7" s="165" t="s">
        <v>24</v>
      </c>
      <c r="B7" s="170">
        <v>1400000</v>
      </c>
      <c r="C7" s="167"/>
      <c r="D7" s="169"/>
      <c r="E7" s="169"/>
      <c r="F7" s="169"/>
      <c r="G7" s="169"/>
      <c r="H7" s="169"/>
      <c r="I7" s="170">
        <f>SUM(B7:H7)</f>
        <v>1400000</v>
      </c>
    </row>
    <row r="8" spans="1:9" ht="13.5" thickBot="1" x14ac:dyDescent="0.25">
      <c r="A8" s="165" t="s">
        <v>3</v>
      </c>
      <c r="B8" s="170">
        <f>150000+100000-200000-5000</f>
        <v>45000</v>
      </c>
      <c r="C8" s="167">
        <f>IF($D$38=1,C53,0)+20000</f>
        <v>1420000</v>
      </c>
      <c r="D8" s="169">
        <f>IF($D$40=1,C54,0)</f>
        <v>838600</v>
      </c>
      <c r="E8" s="169">
        <f>IF($D$42=1,C55,0)</f>
        <v>350000</v>
      </c>
      <c r="G8" s="169">
        <f>IF($D$46=1,C56,0)</f>
        <v>5000</v>
      </c>
      <c r="H8" s="169">
        <f>IF($D$48=1,C57,0)</f>
        <v>51600</v>
      </c>
      <c r="I8" s="170">
        <f>SUM(B8:H8)</f>
        <v>2710200</v>
      </c>
    </row>
    <row r="9" spans="1:9" ht="17.25" thickTop="1" thickBot="1" x14ac:dyDescent="0.25">
      <c r="A9" s="57" t="s">
        <v>4</v>
      </c>
      <c r="B9" s="56">
        <f t="shared" ref="B9:I9" si="0">SUM(B5:B8)</f>
        <v>1645000</v>
      </c>
      <c r="C9" s="84">
        <f t="shared" si="0"/>
        <v>1420000</v>
      </c>
      <c r="D9" s="84">
        <f t="shared" si="0"/>
        <v>838600</v>
      </c>
      <c r="E9" s="84">
        <f t="shared" si="0"/>
        <v>350000</v>
      </c>
      <c r="F9" s="84">
        <f t="shared" si="0"/>
        <v>0</v>
      </c>
      <c r="G9" s="84">
        <f t="shared" si="0"/>
        <v>5000</v>
      </c>
      <c r="H9" s="84">
        <f t="shared" si="0"/>
        <v>51600</v>
      </c>
      <c r="I9" s="56">
        <f t="shared" si="0"/>
        <v>4110200</v>
      </c>
    </row>
    <row r="10" spans="1:9" ht="5.0999999999999996" customHeight="1" thickTop="1" thickBot="1" x14ac:dyDescent="0.25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2">
      <c r="A11" s="255" t="s">
        <v>65</v>
      </c>
      <c r="B11" s="253" t="str">
        <f t="shared" ref="B11:I11" si="1">+B3</f>
        <v>BALANCE INICIAL</v>
      </c>
      <c r="C11" s="257">
        <f t="shared" si="1"/>
        <v>1</v>
      </c>
      <c r="D11" s="246">
        <f t="shared" si="1"/>
        <v>2</v>
      </c>
      <c r="E11" s="246">
        <f t="shared" si="1"/>
        <v>3</v>
      </c>
      <c r="F11" s="246">
        <f t="shared" si="1"/>
        <v>4</v>
      </c>
      <c r="G11" s="246">
        <f t="shared" si="1"/>
        <v>5</v>
      </c>
      <c r="H11" s="246">
        <f t="shared" si="1"/>
        <v>6</v>
      </c>
      <c r="I11" s="253" t="str">
        <f t="shared" si="1"/>
        <v>BALANCE FINAL</v>
      </c>
    </row>
    <row r="12" spans="1:9" ht="13.5" thickBot="1" x14ac:dyDescent="0.25">
      <c r="A12" s="256"/>
      <c r="B12" s="254"/>
      <c r="C12" s="258"/>
      <c r="D12" s="247"/>
      <c r="E12" s="247"/>
      <c r="F12" s="247"/>
      <c r="G12" s="247"/>
      <c r="H12" s="247"/>
      <c r="I12" s="254"/>
    </row>
    <row r="13" spans="1:9" ht="13.5" thickTop="1" x14ac:dyDescent="0.2">
      <c r="A13" s="171" t="s">
        <v>72</v>
      </c>
      <c r="B13" s="166">
        <v>100000</v>
      </c>
      <c r="C13" s="172">
        <f>20000+20000</f>
        <v>40000</v>
      </c>
      <c r="D13" s="172">
        <v>20000</v>
      </c>
      <c r="E13" s="168">
        <v>25000</v>
      </c>
      <c r="F13" s="168">
        <v>25000</v>
      </c>
      <c r="G13" s="168">
        <v>25000</v>
      </c>
      <c r="H13" s="168"/>
      <c r="I13" s="170">
        <f>SUM(C13:H13)</f>
        <v>135000</v>
      </c>
    </row>
    <row r="14" spans="1:9" x14ac:dyDescent="0.2">
      <c r="A14" s="165" t="s">
        <v>5</v>
      </c>
      <c r="B14" s="170">
        <v>838600</v>
      </c>
      <c r="C14" s="167">
        <f>B14</f>
        <v>838600</v>
      </c>
      <c r="D14" s="169"/>
      <c r="E14" s="169"/>
      <c r="F14" s="169"/>
      <c r="G14" s="169"/>
      <c r="H14" s="169"/>
      <c r="I14" s="170">
        <f>SUM(B14:H14)</f>
        <v>1677200</v>
      </c>
    </row>
    <row r="15" spans="1:9" x14ac:dyDescent="0.2">
      <c r="A15" s="165" t="s">
        <v>6</v>
      </c>
      <c r="B15" s="170">
        <v>350000</v>
      </c>
      <c r="C15" s="167">
        <f>B15</f>
        <v>350000</v>
      </c>
      <c r="D15" s="169"/>
      <c r="E15" s="169"/>
      <c r="F15" s="169"/>
      <c r="G15" s="169"/>
      <c r="H15" s="169"/>
      <c r="I15" s="170">
        <f>SUM(B15:H15)</f>
        <v>700000</v>
      </c>
    </row>
    <row r="16" spans="1:9" x14ac:dyDescent="0.2">
      <c r="A16" s="165" t="s">
        <v>7</v>
      </c>
      <c r="B16" s="170">
        <v>46600</v>
      </c>
      <c r="C16" s="167">
        <v>46600</v>
      </c>
      <c r="D16" s="169"/>
      <c r="E16" s="169"/>
      <c r="F16" s="169"/>
      <c r="G16" s="169"/>
      <c r="H16" s="169"/>
      <c r="I16" s="170">
        <f>SUM(B16:H16)</f>
        <v>93200</v>
      </c>
    </row>
    <row r="17" spans="1:12" ht="13.5" thickBot="1" x14ac:dyDescent="0.25">
      <c r="A17" s="165" t="s">
        <v>42</v>
      </c>
      <c r="B17" s="170">
        <v>5000</v>
      </c>
      <c r="C17" s="167">
        <v>5000</v>
      </c>
      <c r="D17" s="173"/>
      <c r="E17" s="173"/>
      <c r="F17" s="173"/>
      <c r="G17" s="173"/>
      <c r="H17" s="173"/>
      <c r="I17" s="170">
        <f>SUM(B17:H17)</f>
        <v>10000</v>
      </c>
    </row>
    <row r="18" spans="1:12" ht="14.25" thickTop="1" thickBot="1" x14ac:dyDescent="0.25">
      <c r="A18" s="174" t="s">
        <v>67</v>
      </c>
      <c r="B18" s="175">
        <f t="shared" ref="B18:I18" si="2">SUM(B13:B17)</f>
        <v>1340200</v>
      </c>
      <c r="C18" s="175">
        <f t="shared" si="2"/>
        <v>1280200</v>
      </c>
      <c r="D18" s="175">
        <f t="shared" si="2"/>
        <v>20000</v>
      </c>
      <c r="E18" s="175">
        <f t="shared" si="2"/>
        <v>25000</v>
      </c>
      <c r="F18" s="175">
        <f t="shared" si="2"/>
        <v>25000</v>
      </c>
      <c r="G18" s="175">
        <f t="shared" si="2"/>
        <v>25000</v>
      </c>
      <c r="H18" s="175">
        <f t="shared" si="2"/>
        <v>0</v>
      </c>
      <c r="I18" s="175">
        <f t="shared" si="2"/>
        <v>2615400</v>
      </c>
    </row>
    <row r="19" spans="1:12" ht="5.0999999999999996" customHeight="1" thickTop="1" thickBot="1" x14ac:dyDescent="0.25">
      <c r="A19" s="176"/>
      <c r="B19" s="177"/>
      <c r="C19" s="177"/>
      <c r="D19" s="177"/>
      <c r="E19" s="177"/>
      <c r="F19" s="177"/>
      <c r="G19" s="177"/>
      <c r="H19" s="177"/>
      <c r="I19" s="5"/>
    </row>
    <row r="20" spans="1:12" ht="13.5" thickTop="1" x14ac:dyDescent="0.2">
      <c r="A20" s="273" t="s">
        <v>88</v>
      </c>
      <c r="B20" s="233" t="s">
        <v>29</v>
      </c>
      <c r="C20" s="242">
        <f t="shared" ref="C20:H20" si="3">+C11</f>
        <v>1</v>
      </c>
      <c r="D20" s="235">
        <f t="shared" si="3"/>
        <v>2</v>
      </c>
      <c r="E20" s="235">
        <f t="shared" si="3"/>
        <v>3</v>
      </c>
      <c r="F20" s="235">
        <f t="shared" si="3"/>
        <v>4</v>
      </c>
      <c r="G20" s="235">
        <f t="shared" si="3"/>
        <v>5</v>
      </c>
      <c r="H20" s="235">
        <f t="shared" si="3"/>
        <v>6</v>
      </c>
      <c r="I20" s="233" t="s">
        <v>30</v>
      </c>
    </row>
    <row r="21" spans="1:12" ht="13.5" thickBot="1" x14ac:dyDescent="0.25">
      <c r="A21" s="274"/>
      <c r="B21" s="234"/>
      <c r="C21" s="243"/>
      <c r="D21" s="236"/>
      <c r="E21" s="236"/>
      <c r="F21" s="236"/>
      <c r="G21" s="236"/>
      <c r="H21" s="236"/>
      <c r="I21" s="234"/>
    </row>
    <row r="22" spans="1:12" ht="13.5" thickTop="1" x14ac:dyDescent="0.2">
      <c r="A22" s="171" t="s">
        <v>82</v>
      </c>
      <c r="B22" s="166">
        <v>150000</v>
      </c>
      <c r="C22" s="172">
        <v>150000</v>
      </c>
      <c r="D22" s="168"/>
      <c r="E22" s="168"/>
      <c r="F22" s="168"/>
      <c r="G22" s="168"/>
      <c r="H22" s="168"/>
      <c r="I22" s="166"/>
    </row>
    <row r="23" spans="1:12" ht="13.5" thickBot="1" x14ac:dyDescent="0.25">
      <c r="A23" s="178" t="s">
        <v>66</v>
      </c>
      <c r="B23" s="170">
        <f>B49</f>
        <v>154800</v>
      </c>
      <c r="C23" s="167">
        <f>F49</f>
        <v>139800</v>
      </c>
      <c r="D23" s="173"/>
      <c r="E23" s="169"/>
      <c r="F23" s="169"/>
      <c r="G23" s="169"/>
      <c r="H23" s="169"/>
      <c r="I23" s="170"/>
    </row>
    <row r="24" spans="1:12" ht="17.25" thickTop="1" thickBot="1" x14ac:dyDescent="0.25">
      <c r="A24" s="125" t="s">
        <v>8</v>
      </c>
      <c r="B24" s="122">
        <f>SUM(B22:B23)</f>
        <v>304800</v>
      </c>
      <c r="C24" s="122">
        <f>SUM(C22:C23)</f>
        <v>289800</v>
      </c>
      <c r="D24" s="122"/>
      <c r="E24" s="122"/>
      <c r="F24" s="122"/>
      <c r="G24" s="122"/>
      <c r="H24" s="122"/>
      <c r="I24" s="122"/>
    </row>
    <row r="25" spans="1:12" ht="16.5" thickTop="1" x14ac:dyDescent="0.2">
      <c r="A25" s="75"/>
      <c r="B25" s="179">
        <v>1</v>
      </c>
      <c r="C25" s="10"/>
      <c r="D25" s="10"/>
      <c r="E25" s="10"/>
      <c r="F25" s="10"/>
      <c r="G25" s="10"/>
      <c r="H25" s="10"/>
      <c r="I25" s="10"/>
      <c r="K25" s="182"/>
      <c r="L25" s="182"/>
    </row>
    <row r="26" spans="1:12" x14ac:dyDescent="0.2">
      <c r="A26" s="180" t="s">
        <v>23</v>
      </c>
      <c r="B26" s="181">
        <f>B9-B18-B24</f>
        <v>0</v>
      </c>
      <c r="C26" s="181">
        <f>C9-C18-C24</f>
        <v>-150000</v>
      </c>
      <c r="D26" s="181"/>
      <c r="E26" s="181"/>
      <c r="F26" s="181"/>
      <c r="G26" s="181"/>
      <c r="H26" s="181"/>
      <c r="I26" s="181"/>
      <c r="K26" s="182"/>
      <c r="L26" s="182"/>
    </row>
    <row r="27" spans="1:12" ht="23.25" customHeight="1" x14ac:dyDescent="0.2">
      <c r="B27" s="182"/>
      <c r="C27" s="182"/>
      <c r="D27" s="182"/>
      <c r="E27" s="182"/>
      <c r="F27" s="182"/>
      <c r="G27" s="89"/>
      <c r="H27" s="106"/>
      <c r="I27" s="106"/>
      <c r="K27" s="182"/>
      <c r="L27" s="182"/>
    </row>
    <row r="28" spans="1:12" ht="15" customHeight="1" x14ac:dyDescent="0.2">
      <c r="A28" s="240"/>
      <c r="B28" s="237" t="s">
        <v>77</v>
      </c>
      <c r="C28" s="239" t="s">
        <v>73</v>
      </c>
      <c r="D28" s="239"/>
      <c r="E28" s="239"/>
      <c r="F28" s="239"/>
      <c r="G28" s="89"/>
      <c r="H28" s="106"/>
      <c r="I28" s="106"/>
    </row>
    <row r="29" spans="1:12" ht="15" customHeight="1" x14ac:dyDescent="0.2">
      <c r="A29" s="241"/>
      <c r="B29" s="238"/>
      <c r="C29" s="88" t="s">
        <v>104</v>
      </c>
      <c r="D29" s="88" t="s">
        <v>105</v>
      </c>
      <c r="E29" s="88" t="s">
        <v>106</v>
      </c>
      <c r="F29" s="88" t="s">
        <v>74</v>
      </c>
      <c r="G29" s="89"/>
      <c r="H29" s="106"/>
      <c r="I29" s="106"/>
    </row>
    <row r="30" spans="1:12" ht="15" customHeight="1" x14ac:dyDescent="0.2">
      <c r="A30" s="183" t="s">
        <v>76</v>
      </c>
      <c r="B30" s="184">
        <v>1400000</v>
      </c>
      <c r="C30" s="185"/>
      <c r="D30" s="185"/>
      <c r="E30" s="185"/>
      <c r="F30" s="186"/>
      <c r="G30" s="89"/>
      <c r="H30" s="106"/>
      <c r="I30" s="106"/>
    </row>
    <row r="31" spans="1:12" ht="15" customHeight="1" x14ac:dyDescent="0.2">
      <c r="A31" s="187" t="s">
        <v>79</v>
      </c>
      <c r="B31" s="188"/>
      <c r="C31" s="189"/>
      <c r="D31" s="189"/>
      <c r="E31" s="189"/>
      <c r="F31" s="190"/>
      <c r="G31" s="89"/>
      <c r="H31" s="106"/>
      <c r="I31" s="106"/>
    </row>
    <row r="32" spans="1:12" ht="15" customHeight="1" x14ac:dyDescent="0.2">
      <c r="A32" s="191" t="s">
        <v>69</v>
      </c>
      <c r="B32" s="192"/>
      <c r="C32" s="193"/>
      <c r="D32" s="193"/>
      <c r="E32" s="193"/>
      <c r="F32" s="193"/>
      <c r="G32" s="89"/>
      <c r="H32" s="106"/>
      <c r="I32" s="106"/>
    </row>
    <row r="33" spans="1:9" ht="15" customHeight="1" x14ac:dyDescent="0.2">
      <c r="A33" s="194" t="s">
        <v>78</v>
      </c>
      <c r="B33" s="195"/>
      <c r="C33" s="196"/>
      <c r="D33" s="196"/>
      <c r="E33" s="196"/>
      <c r="F33" s="196"/>
      <c r="G33" s="89"/>
      <c r="H33" s="106"/>
      <c r="I33" s="106"/>
    </row>
    <row r="34" spans="1:9" ht="15" customHeight="1" x14ac:dyDescent="0.2">
      <c r="A34" s="197" t="s">
        <v>75</v>
      </c>
      <c r="B34" s="198"/>
      <c r="C34" s="199"/>
      <c r="D34" s="199"/>
      <c r="E34" s="199"/>
      <c r="F34" s="200"/>
      <c r="G34" s="89"/>
      <c r="H34" s="106"/>
      <c r="I34" s="106"/>
    </row>
    <row r="35" spans="1:9" ht="23.25" customHeight="1" thickBot="1" x14ac:dyDescent="0.25">
      <c r="B35" s="182"/>
      <c r="C35" s="182"/>
      <c r="D35" s="182"/>
      <c r="E35" s="182"/>
      <c r="F35" s="182"/>
      <c r="G35" s="89"/>
      <c r="H35" s="106"/>
      <c r="I35" s="106"/>
    </row>
    <row r="36" spans="1:9" ht="13.5" customHeight="1" thickTop="1" x14ac:dyDescent="0.2">
      <c r="A36" s="269" t="s">
        <v>13</v>
      </c>
      <c r="B36" s="231" t="s">
        <v>33</v>
      </c>
      <c r="C36" s="271" t="s">
        <v>34</v>
      </c>
      <c r="D36" s="76"/>
      <c r="E36" s="76"/>
      <c r="F36" s="231" t="s">
        <v>113</v>
      </c>
    </row>
    <row r="37" spans="1:9" ht="15" customHeight="1" thickBot="1" x14ac:dyDescent="0.25">
      <c r="A37" s="270"/>
      <c r="B37" s="232"/>
      <c r="C37" s="272"/>
      <c r="F37" s="232"/>
    </row>
    <row r="38" spans="1:9" ht="13.5" thickTop="1" x14ac:dyDescent="0.2">
      <c r="A38" s="201" t="s">
        <v>68</v>
      </c>
      <c r="B38" s="166">
        <v>1400000</v>
      </c>
      <c r="C38" s="202">
        <f t="shared" ref="C38:C49" si="4">+B38/$B$38</f>
        <v>1</v>
      </c>
      <c r="D38" s="179">
        <v>1</v>
      </c>
      <c r="E38" s="203" t="s">
        <v>36</v>
      </c>
      <c r="F38" s="166">
        <v>1400000</v>
      </c>
    </row>
    <row r="39" spans="1:9" ht="18" customHeight="1" thickBot="1" x14ac:dyDescent="0.25">
      <c r="A39" s="204" t="s">
        <v>28</v>
      </c>
      <c r="B39" s="205">
        <f>B38</f>
        <v>1400000</v>
      </c>
      <c r="C39" s="206">
        <f t="shared" si="4"/>
        <v>1</v>
      </c>
      <c r="F39" s="205">
        <f>F38</f>
        <v>1400000</v>
      </c>
    </row>
    <row r="40" spans="1:9" ht="18" customHeight="1" thickTop="1" x14ac:dyDescent="0.2">
      <c r="A40" s="207" t="s">
        <v>87</v>
      </c>
      <c r="B40" s="166">
        <v>838600</v>
      </c>
      <c r="C40" s="208">
        <f t="shared" si="4"/>
        <v>0.59899999999999998</v>
      </c>
      <c r="D40" s="179">
        <v>1</v>
      </c>
      <c r="E40" s="203" t="s">
        <v>37</v>
      </c>
      <c r="F40" s="166">
        <v>838600</v>
      </c>
    </row>
    <row r="41" spans="1:9" ht="18" customHeight="1" x14ac:dyDescent="0.2">
      <c r="A41" s="209" t="s">
        <v>22</v>
      </c>
      <c r="B41" s="210">
        <f>B39-B40</f>
        <v>561400</v>
      </c>
      <c r="C41" s="211">
        <f t="shared" si="4"/>
        <v>0.40100000000000002</v>
      </c>
      <c r="F41" s="210">
        <f>F39-F40</f>
        <v>561400</v>
      </c>
    </row>
    <row r="42" spans="1:9" ht="18" customHeight="1" x14ac:dyDescent="0.2">
      <c r="A42" s="212" t="s">
        <v>83</v>
      </c>
      <c r="B42" s="213">
        <v>350000</v>
      </c>
      <c r="C42" s="214">
        <f t="shared" si="4"/>
        <v>0.25</v>
      </c>
      <c r="D42" s="179">
        <v>1</v>
      </c>
      <c r="E42" s="203" t="s">
        <v>38</v>
      </c>
      <c r="F42" s="213">
        <v>350000</v>
      </c>
    </row>
    <row r="43" spans="1:9" ht="18" customHeight="1" x14ac:dyDescent="0.2">
      <c r="A43" s="215" t="s">
        <v>31</v>
      </c>
      <c r="B43" s="216">
        <f>B41-B42</f>
        <v>211400</v>
      </c>
      <c r="C43" s="211">
        <f t="shared" si="4"/>
        <v>0.151</v>
      </c>
      <c r="F43" s="216">
        <f>F41-F42</f>
        <v>211400</v>
      </c>
      <c r="G43" s="217"/>
      <c r="H43" s="217"/>
    </row>
    <row r="44" spans="1:9" ht="18" customHeight="1" x14ac:dyDescent="0.2">
      <c r="A44" s="212" t="s">
        <v>9</v>
      </c>
      <c r="B44" s="213"/>
      <c r="C44" s="214">
        <f t="shared" si="4"/>
        <v>0</v>
      </c>
      <c r="D44" s="179">
        <v>1</v>
      </c>
      <c r="E44" s="203" t="s">
        <v>39</v>
      </c>
      <c r="F44" s="213">
        <v>20000</v>
      </c>
      <c r="G44" s="218"/>
      <c r="H44" s="218"/>
    </row>
    <row r="45" spans="1:9" ht="18" customHeight="1" x14ac:dyDescent="0.2">
      <c r="A45" s="215" t="s">
        <v>32</v>
      </c>
      <c r="B45" s="216">
        <f>B43-B44</f>
        <v>211400</v>
      </c>
      <c r="C45" s="211">
        <f t="shared" si="4"/>
        <v>0.151</v>
      </c>
      <c r="F45" s="216">
        <f>F43-F44</f>
        <v>191400</v>
      </c>
      <c r="G45" s="217"/>
      <c r="H45" s="217"/>
    </row>
    <row r="46" spans="1:9" ht="18" customHeight="1" x14ac:dyDescent="0.2">
      <c r="A46" s="219" t="s">
        <v>10</v>
      </c>
      <c r="B46" s="213">
        <v>5000</v>
      </c>
      <c r="C46" s="214">
        <f t="shared" si="4"/>
        <v>3.5714285714285713E-3</v>
      </c>
      <c r="D46" s="179">
        <v>1</v>
      </c>
      <c r="E46" s="203" t="s">
        <v>40</v>
      </c>
      <c r="F46" s="213">
        <v>5000</v>
      </c>
      <c r="G46" s="218"/>
      <c r="H46" s="218"/>
    </row>
    <row r="47" spans="1:9" ht="18" customHeight="1" x14ac:dyDescent="0.2">
      <c r="A47" s="215" t="s">
        <v>11</v>
      </c>
      <c r="B47" s="216">
        <f>B45-B46</f>
        <v>206400</v>
      </c>
      <c r="C47" s="211">
        <f t="shared" si="4"/>
        <v>0.14742857142857144</v>
      </c>
      <c r="F47" s="216">
        <f>F45-F46</f>
        <v>186400</v>
      </c>
      <c r="G47" s="217"/>
      <c r="H47" s="217"/>
    </row>
    <row r="48" spans="1:9" ht="18" customHeight="1" x14ac:dyDescent="0.2">
      <c r="A48" s="212" t="s">
        <v>107</v>
      </c>
      <c r="B48" s="213">
        <f>B47*25%</f>
        <v>51600</v>
      </c>
      <c r="C48" s="214">
        <f t="shared" si="4"/>
        <v>3.6857142857142859E-2</v>
      </c>
      <c r="D48" s="179">
        <v>1</v>
      </c>
      <c r="E48" s="203" t="s">
        <v>41</v>
      </c>
      <c r="F48" s="213">
        <f>F47*25%</f>
        <v>46600</v>
      </c>
      <c r="G48" s="218"/>
      <c r="H48" s="218"/>
    </row>
    <row r="49" spans="1:9" ht="18" customHeight="1" x14ac:dyDescent="0.2">
      <c r="A49" s="71" t="s">
        <v>12</v>
      </c>
      <c r="B49" s="72">
        <f>B47-B48</f>
        <v>154800</v>
      </c>
      <c r="C49" s="73">
        <f t="shared" si="4"/>
        <v>0.11057142857142857</v>
      </c>
      <c r="D49" s="79"/>
      <c r="E49" s="79"/>
      <c r="F49" s="72">
        <f>F47-F48</f>
        <v>139800</v>
      </c>
      <c r="G49" s="79"/>
      <c r="H49" s="79"/>
    </row>
    <row r="50" spans="1:9" ht="18" customHeight="1" thickBot="1" x14ac:dyDescent="0.25"/>
    <row r="51" spans="1:9" ht="13.5" thickTop="1" x14ac:dyDescent="0.2">
      <c r="A51" s="267" t="s">
        <v>35</v>
      </c>
      <c r="B51" s="259" t="s">
        <v>1</v>
      </c>
      <c r="C51" s="261" t="s">
        <v>35</v>
      </c>
      <c r="D51" s="76"/>
      <c r="E51" s="76"/>
      <c r="F51" s="76"/>
      <c r="G51" s="76"/>
      <c r="H51" s="76"/>
      <c r="I51" s="182"/>
    </row>
    <row r="52" spans="1:9" ht="13.5" thickBot="1" x14ac:dyDescent="0.25">
      <c r="A52" s="268"/>
      <c r="B52" s="260"/>
      <c r="C52" s="262"/>
      <c r="D52" s="76"/>
      <c r="E52" s="76"/>
      <c r="F52" s="76"/>
      <c r="G52" s="76"/>
      <c r="H52" s="76"/>
    </row>
    <row r="53" spans="1:9" ht="16.5" customHeight="1" thickTop="1" x14ac:dyDescent="0.2">
      <c r="A53" s="220" t="s">
        <v>25</v>
      </c>
      <c r="B53" s="221">
        <v>0</v>
      </c>
      <c r="C53" s="221">
        <f>+B38</f>
        <v>1400000</v>
      </c>
      <c r="D53" s="222"/>
      <c r="E53" s="222"/>
      <c r="F53" s="222"/>
      <c r="G53" s="222"/>
      <c r="H53" s="222"/>
    </row>
    <row r="54" spans="1:9" x14ac:dyDescent="0.2">
      <c r="A54" s="219" t="s">
        <v>17</v>
      </c>
      <c r="B54" s="170">
        <v>0</v>
      </c>
      <c r="C54" s="170">
        <f>+B40</f>
        <v>838600</v>
      </c>
      <c r="D54" s="182"/>
      <c r="E54" s="182"/>
      <c r="F54" s="182"/>
      <c r="G54" s="182"/>
      <c r="H54" s="182"/>
    </row>
    <row r="55" spans="1:9" x14ac:dyDescent="0.2">
      <c r="A55" s="212" t="s">
        <v>71</v>
      </c>
      <c r="B55" s="170">
        <v>0</v>
      </c>
      <c r="C55" s="170">
        <f>+B42</f>
        <v>350000</v>
      </c>
      <c r="D55" s="182"/>
      <c r="E55" s="182"/>
      <c r="F55" s="182"/>
      <c r="G55" s="182"/>
      <c r="H55" s="182"/>
    </row>
    <row r="56" spans="1:9" x14ac:dyDescent="0.2">
      <c r="A56" s="212" t="s">
        <v>26</v>
      </c>
      <c r="B56" s="170"/>
      <c r="C56" s="170">
        <f>+B46</f>
        <v>5000</v>
      </c>
      <c r="D56" s="182"/>
      <c r="E56" s="182"/>
      <c r="F56" s="182"/>
      <c r="G56" s="182"/>
      <c r="H56" s="182"/>
    </row>
    <row r="57" spans="1:9" ht="13.5" thickBot="1" x14ac:dyDescent="0.25">
      <c r="A57" s="212" t="s">
        <v>108</v>
      </c>
      <c r="B57" s="170"/>
      <c r="C57" s="170">
        <f>+B48</f>
        <v>51600</v>
      </c>
      <c r="D57" s="182"/>
      <c r="E57" s="182"/>
      <c r="F57" s="182"/>
      <c r="G57" s="182"/>
      <c r="H57" s="182"/>
    </row>
    <row r="58" spans="1:9" ht="14.25" thickTop="1" thickBot="1" x14ac:dyDescent="0.25">
      <c r="A58" s="223" t="s">
        <v>19</v>
      </c>
      <c r="B58" s="224">
        <f>SUM(B53:B57)</f>
        <v>0</v>
      </c>
      <c r="C58" s="224">
        <f>SUM(C53:C57)</f>
        <v>2645200</v>
      </c>
      <c r="D58" s="10"/>
      <c r="E58" s="10"/>
      <c r="F58" s="10"/>
      <c r="G58" s="10"/>
      <c r="H58" s="10"/>
    </row>
    <row r="59" spans="1:9" ht="13.5" thickTop="1" x14ac:dyDescent="0.2">
      <c r="A59" s="219" t="s">
        <v>18</v>
      </c>
      <c r="B59" s="166"/>
      <c r="C59" s="166"/>
      <c r="D59" s="182"/>
      <c r="E59" s="182"/>
      <c r="F59" s="182"/>
      <c r="G59" s="182"/>
      <c r="H59" s="182"/>
    </row>
    <row r="60" spans="1:9" ht="13.5" thickBot="1" x14ac:dyDescent="0.25">
      <c r="A60" s="219"/>
      <c r="B60" s="225"/>
      <c r="C60" s="170"/>
      <c r="D60" s="182"/>
      <c r="E60" s="182"/>
      <c r="F60" s="182"/>
      <c r="G60" s="182"/>
      <c r="H60" s="182"/>
    </row>
    <row r="61" spans="1:9" ht="14.25" thickTop="1" thickBot="1" x14ac:dyDescent="0.25">
      <c r="A61" s="223" t="s">
        <v>14</v>
      </c>
      <c r="B61" s="224"/>
      <c r="C61" s="224"/>
      <c r="D61" s="10"/>
      <c r="E61" s="10"/>
      <c r="F61" s="10"/>
      <c r="G61" s="10"/>
      <c r="H61" s="10"/>
    </row>
    <row r="62" spans="1:9" ht="13.5" thickTop="1" x14ac:dyDescent="0.2">
      <c r="A62" s="212" t="s">
        <v>27</v>
      </c>
      <c r="B62" s="170"/>
      <c r="C62" s="170"/>
      <c r="D62" s="182"/>
      <c r="E62" s="182"/>
      <c r="F62" s="182"/>
      <c r="G62" s="182"/>
      <c r="H62" s="182"/>
    </row>
    <row r="63" spans="1:9" x14ac:dyDescent="0.2">
      <c r="A63" s="212" t="s">
        <v>81</v>
      </c>
      <c r="B63" s="170"/>
      <c r="C63" s="170"/>
      <c r="D63" s="182"/>
      <c r="E63" s="182"/>
      <c r="F63" s="182"/>
      <c r="G63" s="182"/>
      <c r="H63" s="182"/>
    </row>
    <row r="64" spans="1:9" ht="13.5" thickBot="1" x14ac:dyDescent="0.25">
      <c r="A64" s="212" t="s">
        <v>43</v>
      </c>
      <c r="B64" s="170"/>
      <c r="C64" s="170"/>
      <c r="D64" s="182"/>
      <c r="E64" s="182"/>
      <c r="F64" s="182"/>
      <c r="G64" s="182"/>
      <c r="H64" s="182"/>
    </row>
    <row r="65" spans="1:9" ht="14.25" thickTop="1" thickBot="1" x14ac:dyDescent="0.25">
      <c r="A65" s="226" t="s">
        <v>15</v>
      </c>
      <c r="B65" s="227"/>
      <c r="C65" s="227"/>
      <c r="D65" s="228"/>
      <c r="E65" s="228"/>
      <c r="F65" s="228"/>
      <c r="G65" s="228"/>
      <c r="H65" s="228"/>
    </row>
    <row r="66" spans="1:9" ht="17.25" thickTop="1" thickBot="1" x14ac:dyDescent="0.25">
      <c r="A66" s="120" t="s">
        <v>16</v>
      </c>
      <c r="B66" s="130"/>
      <c r="C66" s="130"/>
      <c r="D66" s="82"/>
      <c r="E66" s="82"/>
      <c r="F66" s="82"/>
      <c r="G66" s="82"/>
      <c r="H66" s="82"/>
    </row>
    <row r="67" spans="1:9" ht="14.25" thickTop="1" thickBot="1" x14ac:dyDescent="0.25">
      <c r="A67" s="17" t="s">
        <v>20</v>
      </c>
      <c r="B67" s="170"/>
      <c r="C67" s="5"/>
      <c r="D67" s="10"/>
      <c r="E67" s="10"/>
      <c r="F67" s="10"/>
      <c r="G67" s="10"/>
      <c r="H67" s="10"/>
    </row>
    <row r="68" spans="1:9" ht="14.25" thickTop="1" thickBot="1" x14ac:dyDescent="0.25">
      <c r="A68" s="123" t="s">
        <v>21</v>
      </c>
      <c r="B68" s="124"/>
      <c r="C68" s="124"/>
      <c r="D68" s="83"/>
      <c r="E68" s="83"/>
      <c r="F68" s="83"/>
      <c r="G68" s="83"/>
      <c r="H68" s="83"/>
    </row>
    <row r="69" spans="1:9" ht="13.5" thickTop="1" x14ac:dyDescent="0.2"/>
    <row r="72" spans="1:9" x14ac:dyDescent="0.2">
      <c r="C72" s="182"/>
      <c r="D72" s="182"/>
      <c r="E72" s="182"/>
      <c r="F72" s="182"/>
      <c r="G72" s="182"/>
      <c r="H72" s="182"/>
      <c r="I72" s="182"/>
    </row>
  </sheetData>
  <mergeCells count="38">
    <mergeCell ref="B51:B52"/>
    <mergeCell ref="C51:C52"/>
    <mergeCell ref="C3:C4"/>
    <mergeCell ref="A3:A4"/>
    <mergeCell ref="B3:B4"/>
    <mergeCell ref="A51:A52"/>
    <mergeCell ref="A36:A37"/>
    <mergeCell ref="B36:B37"/>
    <mergeCell ref="C36:C37"/>
    <mergeCell ref="A20:A21"/>
    <mergeCell ref="A2:I2"/>
    <mergeCell ref="I3:I4"/>
    <mergeCell ref="I11:I12"/>
    <mergeCell ref="B11:B12"/>
    <mergeCell ref="A11:A12"/>
    <mergeCell ref="C11:C12"/>
    <mergeCell ref="D3:D4"/>
    <mergeCell ref="E3:E4"/>
    <mergeCell ref="F3:F4"/>
    <mergeCell ref="G3:G4"/>
    <mergeCell ref="A28:A29"/>
    <mergeCell ref="B20:B21"/>
    <mergeCell ref="C20:C21"/>
    <mergeCell ref="H3:H4"/>
    <mergeCell ref="D20:D21"/>
    <mergeCell ref="E20:E21"/>
    <mergeCell ref="G20:G21"/>
    <mergeCell ref="H20:H21"/>
    <mergeCell ref="D11:D12"/>
    <mergeCell ref="E11:E12"/>
    <mergeCell ref="F11:F12"/>
    <mergeCell ref="G11:G12"/>
    <mergeCell ref="H11:H12"/>
    <mergeCell ref="F36:F37"/>
    <mergeCell ref="I20:I21"/>
    <mergeCell ref="F20:F21"/>
    <mergeCell ref="B28:B29"/>
    <mergeCell ref="C28:F28"/>
  </mergeCells>
  <phoneticPr fontId="0" type="noConversion"/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ignoredErrors>
    <ignoredError sqref="I13" formulaRange="1"/>
    <ignoredError sqref="B4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2"/>
  <sheetViews>
    <sheetView showZeros="0" topLeftCell="A19" zoomScaleNormal="100" zoomScaleSheetLayoutView="100" workbookViewId="0">
      <selection activeCell="D56" sqref="D56"/>
    </sheetView>
  </sheetViews>
  <sheetFormatPr baseColWidth="10" defaultColWidth="10.85546875" defaultRowHeight="12.75" x14ac:dyDescent="0.2"/>
  <cols>
    <col min="1" max="1" width="41.28515625" style="164" customWidth="1"/>
    <col min="2" max="2" width="10.7109375" style="164" customWidth="1"/>
    <col min="3" max="3" width="10.42578125" style="164" customWidth="1"/>
    <col min="4" max="8" width="12.85546875" style="164" customWidth="1"/>
    <col min="9" max="9" width="10.7109375" style="164" customWidth="1"/>
    <col min="10" max="10" width="10.85546875" style="164"/>
    <col min="11" max="11" width="39.7109375" style="164" customWidth="1"/>
    <col min="12" max="15" width="10.85546875" style="164"/>
    <col min="16" max="16" width="10.140625" style="164" customWidth="1"/>
    <col min="17" max="16384" width="10.85546875" style="164"/>
  </cols>
  <sheetData>
    <row r="1" spans="1:9" ht="13.5" thickBot="1" x14ac:dyDescent="0.25"/>
    <row r="2" spans="1:9" ht="19.5" thickTop="1" thickBot="1" x14ac:dyDescent="0.25">
      <c r="A2" s="248" t="s">
        <v>70</v>
      </c>
      <c r="B2" s="249"/>
      <c r="C2" s="249"/>
      <c r="D2" s="249"/>
      <c r="E2" s="249"/>
      <c r="F2" s="249"/>
      <c r="G2" s="249"/>
      <c r="H2" s="249"/>
      <c r="I2" s="250"/>
    </row>
    <row r="3" spans="1:9" ht="13.5" customHeight="1" thickTop="1" x14ac:dyDescent="0.2">
      <c r="A3" s="263" t="s">
        <v>0</v>
      </c>
      <c r="B3" s="265" t="s">
        <v>29</v>
      </c>
      <c r="C3" s="244">
        <v>1</v>
      </c>
      <c r="D3" s="244">
        <f>+C3+1</f>
        <v>2</v>
      </c>
      <c r="E3" s="244">
        <f>+D3+1</f>
        <v>3</v>
      </c>
      <c r="F3" s="244">
        <f>+E3+1</f>
        <v>4</v>
      </c>
      <c r="G3" s="244">
        <f>+F3+1</f>
        <v>5</v>
      </c>
      <c r="H3" s="244">
        <f>+G3+1</f>
        <v>6</v>
      </c>
      <c r="I3" s="251" t="s">
        <v>30</v>
      </c>
    </row>
    <row r="4" spans="1:9" ht="13.5" customHeight="1" thickBot="1" x14ac:dyDescent="0.25">
      <c r="A4" s="264"/>
      <c r="B4" s="266"/>
      <c r="C4" s="245"/>
      <c r="D4" s="245"/>
      <c r="E4" s="245"/>
      <c r="F4" s="245"/>
      <c r="G4" s="245"/>
      <c r="H4" s="245"/>
      <c r="I4" s="252"/>
    </row>
    <row r="5" spans="1:9" ht="13.5" thickTop="1" x14ac:dyDescent="0.2">
      <c r="A5" s="165" t="s">
        <v>103</v>
      </c>
      <c r="B5" s="166">
        <v>200000</v>
      </c>
      <c r="C5" s="167"/>
      <c r="D5" s="168"/>
      <c r="E5" s="168"/>
      <c r="F5" s="169">
        <v>-20000</v>
      </c>
      <c r="G5" s="168"/>
      <c r="H5" s="168"/>
      <c r="I5" s="166">
        <f t="shared" ref="I5:I7" si="0">SUM(B5:H5)</f>
        <v>180000</v>
      </c>
    </row>
    <row r="6" spans="1:9" x14ac:dyDescent="0.2">
      <c r="A6" s="165" t="s">
        <v>2</v>
      </c>
      <c r="B6" s="170">
        <v>0</v>
      </c>
      <c r="C6" s="167"/>
      <c r="D6" s="169"/>
      <c r="E6" s="169"/>
      <c r="F6" s="169"/>
      <c r="G6" s="169"/>
      <c r="H6" s="169"/>
      <c r="I6" s="170">
        <f t="shared" si="0"/>
        <v>0</v>
      </c>
    </row>
    <row r="7" spans="1:9" x14ac:dyDescent="0.2">
      <c r="A7" s="165" t="s">
        <v>24</v>
      </c>
      <c r="B7" s="170"/>
      <c r="C7" s="167"/>
      <c r="D7" s="169"/>
      <c r="E7" s="169"/>
      <c r="F7" s="169"/>
      <c r="G7" s="169"/>
      <c r="H7" s="169"/>
      <c r="I7" s="170">
        <f t="shared" si="0"/>
        <v>0</v>
      </c>
    </row>
    <row r="8" spans="1:9" ht="13.5" thickBot="1" x14ac:dyDescent="0.25">
      <c r="A8" s="165" t="s">
        <v>3</v>
      </c>
      <c r="B8" s="170">
        <f>100000+150000-200000</f>
        <v>50000</v>
      </c>
      <c r="C8" s="167">
        <v>1400000</v>
      </c>
      <c r="D8" s="169"/>
      <c r="E8" s="169">
        <v>-350000</v>
      </c>
      <c r="G8" s="169">
        <v>-5000</v>
      </c>
      <c r="H8" s="169"/>
      <c r="I8" s="170">
        <f>SUM(B8:H8)</f>
        <v>1095000</v>
      </c>
    </row>
    <row r="9" spans="1:9" ht="17.25" thickTop="1" thickBot="1" x14ac:dyDescent="0.25">
      <c r="A9" s="57" t="s">
        <v>4</v>
      </c>
      <c r="B9" s="56">
        <f t="shared" ref="B9:I9" si="1">SUM(B5:B8)</f>
        <v>250000</v>
      </c>
      <c r="C9" s="84">
        <f t="shared" si="1"/>
        <v>1400000</v>
      </c>
      <c r="D9" s="84">
        <f t="shared" si="1"/>
        <v>0</v>
      </c>
      <c r="E9" s="84">
        <f t="shared" si="1"/>
        <v>-350000</v>
      </c>
      <c r="F9" s="84">
        <f t="shared" si="1"/>
        <v>-20000</v>
      </c>
      <c r="G9" s="84">
        <f t="shared" si="1"/>
        <v>-5000</v>
      </c>
      <c r="H9" s="84">
        <f t="shared" si="1"/>
        <v>0</v>
      </c>
      <c r="I9" s="56">
        <f t="shared" si="1"/>
        <v>1275000</v>
      </c>
    </row>
    <row r="10" spans="1:9" ht="5.0999999999999996" customHeight="1" thickTop="1" thickBot="1" x14ac:dyDescent="0.25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2">
      <c r="A11" s="255" t="s">
        <v>65</v>
      </c>
      <c r="B11" s="253" t="str">
        <f t="shared" ref="B11:I11" si="2">+B3</f>
        <v>BALANCE INICIAL</v>
      </c>
      <c r="C11" s="257">
        <f t="shared" si="2"/>
        <v>1</v>
      </c>
      <c r="D11" s="246">
        <f t="shared" si="2"/>
        <v>2</v>
      </c>
      <c r="E11" s="246">
        <f t="shared" si="2"/>
        <v>3</v>
      </c>
      <c r="F11" s="246">
        <f t="shared" si="2"/>
        <v>4</v>
      </c>
      <c r="G11" s="246">
        <f t="shared" si="2"/>
        <v>5</v>
      </c>
      <c r="H11" s="246">
        <f t="shared" si="2"/>
        <v>6</v>
      </c>
      <c r="I11" s="253" t="str">
        <f t="shared" si="2"/>
        <v>BALANCE FINAL</v>
      </c>
    </row>
    <row r="12" spans="1:9" ht="13.5" thickBot="1" x14ac:dyDescent="0.25">
      <c r="A12" s="256"/>
      <c r="B12" s="254"/>
      <c r="C12" s="258"/>
      <c r="D12" s="247"/>
      <c r="E12" s="247"/>
      <c r="F12" s="247"/>
      <c r="G12" s="247"/>
      <c r="H12" s="247"/>
      <c r="I12" s="254"/>
    </row>
    <row r="13" spans="1:9" ht="13.5" thickTop="1" x14ac:dyDescent="0.2">
      <c r="A13" s="171" t="s">
        <v>72</v>
      </c>
      <c r="B13" s="166">
        <v>100000</v>
      </c>
      <c r="C13" s="172"/>
      <c r="D13" s="172"/>
      <c r="E13" s="168"/>
      <c r="F13" s="168"/>
      <c r="G13" s="168"/>
      <c r="H13" s="168"/>
      <c r="I13" s="170">
        <f>SUM(B13:H13)</f>
        <v>100000</v>
      </c>
    </row>
    <row r="14" spans="1:9" x14ac:dyDescent="0.2">
      <c r="A14" s="165" t="s">
        <v>5</v>
      </c>
      <c r="B14" s="170"/>
      <c r="C14" s="167"/>
      <c r="D14" s="169">
        <v>838600</v>
      </c>
      <c r="E14" s="169"/>
      <c r="F14" s="169"/>
      <c r="G14" s="169"/>
      <c r="H14" s="169"/>
      <c r="I14" s="170">
        <f>SUM(B14:H14)</f>
        <v>838600</v>
      </c>
    </row>
    <row r="15" spans="1:9" x14ac:dyDescent="0.2">
      <c r="A15" s="165" t="s">
        <v>6</v>
      </c>
      <c r="B15" s="170"/>
      <c r="C15" s="167"/>
      <c r="D15" s="169"/>
      <c r="E15" s="169"/>
      <c r="F15" s="169"/>
      <c r="G15" s="169"/>
      <c r="H15" s="169"/>
      <c r="I15" s="170">
        <f>SUM(B15:H15)</f>
        <v>0</v>
      </c>
    </row>
    <row r="16" spans="1:9" x14ac:dyDescent="0.2">
      <c r="A16" s="165" t="s">
        <v>7</v>
      </c>
      <c r="B16" s="170"/>
      <c r="C16" s="167"/>
      <c r="D16" s="169"/>
      <c r="E16" s="169"/>
      <c r="F16" s="169"/>
      <c r="G16" s="169"/>
      <c r="H16" s="169">
        <v>46600</v>
      </c>
      <c r="I16" s="170">
        <f>SUM(B16:H16)</f>
        <v>46600</v>
      </c>
    </row>
    <row r="17" spans="1:12" ht="13.5" thickBot="1" x14ac:dyDescent="0.25">
      <c r="A17" s="165" t="s">
        <v>42</v>
      </c>
      <c r="B17" s="170"/>
      <c r="C17" s="167"/>
      <c r="D17" s="173"/>
      <c r="E17" s="173"/>
      <c r="F17" s="173"/>
      <c r="G17" s="173"/>
      <c r="H17" s="173"/>
      <c r="I17" s="170">
        <f>SUM(B17:H17)</f>
        <v>0</v>
      </c>
    </row>
    <row r="18" spans="1:12" ht="14.25" thickTop="1" thickBot="1" x14ac:dyDescent="0.25">
      <c r="A18" s="174" t="s">
        <v>67</v>
      </c>
      <c r="B18" s="175">
        <f t="shared" ref="B18:I18" si="3">SUM(B13:B17)</f>
        <v>100000</v>
      </c>
      <c r="C18" s="175">
        <f t="shared" si="3"/>
        <v>0</v>
      </c>
      <c r="D18" s="175">
        <f t="shared" si="3"/>
        <v>838600</v>
      </c>
      <c r="E18" s="175">
        <f t="shared" si="3"/>
        <v>0</v>
      </c>
      <c r="F18" s="175">
        <f t="shared" si="3"/>
        <v>0</v>
      </c>
      <c r="G18" s="175">
        <f t="shared" si="3"/>
        <v>0</v>
      </c>
      <c r="H18" s="175">
        <f t="shared" si="3"/>
        <v>46600</v>
      </c>
      <c r="I18" s="175">
        <f t="shared" si="3"/>
        <v>985200</v>
      </c>
    </row>
    <row r="19" spans="1:12" ht="5.0999999999999996" customHeight="1" thickTop="1" thickBot="1" x14ac:dyDescent="0.25">
      <c r="A19" s="176"/>
      <c r="B19" s="177"/>
      <c r="C19" s="177"/>
      <c r="D19" s="177"/>
      <c r="E19" s="177"/>
      <c r="F19" s="177"/>
      <c r="G19" s="177"/>
      <c r="H19" s="177"/>
      <c r="I19" s="5"/>
    </row>
    <row r="20" spans="1:12" ht="13.5" thickTop="1" x14ac:dyDescent="0.2">
      <c r="A20" s="273" t="s">
        <v>88</v>
      </c>
      <c r="B20" s="233" t="s">
        <v>29</v>
      </c>
      <c r="C20" s="242">
        <f t="shared" ref="C20:H20" si="4">+C11</f>
        <v>1</v>
      </c>
      <c r="D20" s="235">
        <f t="shared" si="4"/>
        <v>2</v>
      </c>
      <c r="E20" s="235">
        <f t="shared" si="4"/>
        <v>3</v>
      </c>
      <c r="F20" s="235">
        <f t="shared" si="4"/>
        <v>4</v>
      </c>
      <c r="G20" s="235">
        <f t="shared" si="4"/>
        <v>5</v>
      </c>
      <c r="H20" s="235">
        <f t="shared" si="4"/>
        <v>6</v>
      </c>
      <c r="I20" s="233" t="s">
        <v>30</v>
      </c>
    </row>
    <row r="21" spans="1:12" ht="13.5" thickBot="1" x14ac:dyDescent="0.25">
      <c r="A21" s="274"/>
      <c r="B21" s="234"/>
      <c r="C21" s="243"/>
      <c r="D21" s="236"/>
      <c r="E21" s="236"/>
      <c r="F21" s="236"/>
      <c r="G21" s="236"/>
      <c r="H21" s="236"/>
      <c r="I21" s="234"/>
    </row>
    <row r="22" spans="1:12" ht="13.5" thickTop="1" x14ac:dyDescent="0.2">
      <c r="A22" s="171" t="s">
        <v>82</v>
      </c>
      <c r="B22" s="166">
        <v>150000</v>
      </c>
      <c r="C22" s="172"/>
      <c r="D22" s="168"/>
      <c r="E22" s="168"/>
      <c r="F22" s="168"/>
      <c r="G22" s="168"/>
      <c r="H22" s="168"/>
      <c r="I22" s="166">
        <f t="shared" ref="I22:I23" si="5">SUM(B22:H22)</f>
        <v>150000</v>
      </c>
    </row>
    <row r="23" spans="1:12" ht="13.5" thickBot="1" x14ac:dyDescent="0.25">
      <c r="A23" s="178" t="s">
        <v>66</v>
      </c>
      <c r="B23" s="170"/>
      <c r="C23" s="167">
        <v>1400000</v>
      </c>
      <c r="D23" s="173">
        <v>-838600</v>
      </c>
      <c r="E23" s="169">
        <v>-350000</v>
      </c>
      <c r="F23" s="169">
        <v>-20000</v>
      </c>
      <c r="G23" s="169">
        <v>-5000</v>
      </c>
      <c r="H23" s="169">
        <v>-46600</v>
      </c>
      <c r="I23" s="230">
        <f t="shared" si="5"/>
        <v>139800</v>
      </c>
    </row>
    <row r="24" spans="1:12" ht="17.25" thickTop="1" thickBot="1" x14ac:dyDescent="0.25">
      <c r="A24" s="125" t="s">
        <v>8</v>
      </c>
      <c r="B24" s="122">
        <f>SUM(B22:B23)</f>
        <v>150000</v>
      </c>
      <c r="C24" s="122">
        <f>SUM(C22:C23)</f>
        <v>1400000</v>
      </c>
      <c r="D24" s="122">
        <f t="shared" ref="D24:I24" si="6">SUM(D22:D23)</f>
        <v>-838600</v>
      </c>
      <c r="E24" s="122">
        <f t="shared" si="6"/>
        <v>-350000</v>
      </c>
      <c r="F24" s="122">
        <f t="shared" si="6"/>
        <v>-20000</v>
      </c>
      <c r="G24" s="122">
        <f t="shared" si="6"/>
        <v>-5000</v>
      </c>
      <c r="H24" s="122">
        <f t="shared" si="6"/>
        <v>-46600</v>
      </c>
      <c r="I24" s="122">
        <f t="shared" si="6"/>
        <v>289800</v>
      </c>
    </row>
    <row r="25" spans="1:12" ht="16.5" thickTop="1" x14ac:dyDescent="0.2">
      <c r="A25" s="75"/>
      <c r="B25" s="179">
        <v>1</v>
      </c>
      <c r="C25" s="10"/>
      <c r="D25" s="10"/>
      <c r="E25" s="10"/>
      <c r="F25" s="10"/>
      <c r="G25" s="10"/>
      <c r="H25" s="10"/>
      <c r="I25" s="10"/>
      <c r="K25" s="182"/>
      <c r="L25" s="182"/>
    </row>
    <row r="26" spans="1:12" x14ac:dyDescent="0.2">
      <c r="A26" s="180" t="s">
        <v>23</v>
      </c>
      <c r="B26" s="181">
        <f>B9-B18-B24</f>
        <v>0</v>
      </c>
      <c r="C26" s="181">
        <f t="shared" ref="C26:I26" si="7">C9-C18-C24</f>
        <v>0</v>
      </c>
      <c r="D26" s="181">
        <f t="shared" si="7"/>
        <v>0</v>
      </c>
      <c r="E26" s="181">
        <f t="shared" si="7"/>
        <v>0</v>
      </c>
      <c r="F26" s="181">
        <f t="shared" si="7"/>
        <v>0</v>
      </c>
      <c r="G26" s="181">
        <f t="shared" si="7"/>
        <v>0</v>
      </c>
      <c r="H26" s="181">
        <f t="shared" si="7"/>
        <v>0</v>
      </c>
      <c r="I26" s="181">
        <f t="shared" si="7"/>
        <v>0</v>
      </c>
      <c r="K26" s="182"/>
      <c r="L26" s="182"/>
    </row>
    <row r="27" spans="1:12" ht="23.25" customHeight="1" x14ac:dyDescent="0.2">
      <c r="B27" s="182"/>
      <c r="C27" s="182"/>
      <c r="D27" s="182"/>
      <c r="E27" s="182"/>
      <c r="F27" s="182"/>
      <c r="G27" s="89"/>
      <c r="H27" s="106"/>
      <c r="I27" s="106"/>
      <c r="K27" s="182"/>
      <c r="L27" s="182"/>
    </row>
    <row r="28" spans="1:12" ht="15" customHeight="1" x14ac:dyDescent="0.2">
      <c r="A28" s="240"/>
      <c r="B28" s="237" t="s">
        <v>77</v>
      </c>
      <c r="C28" s="239" t="s">
        <v>73</v>
      </c>
      <c r="D28" s="239"/>
      <c r="E28" s="239"/>
      <c r="F28" s="239"/>
      <c r="G28" s="89"/>
      <c r="H28" s="106"/>
      <c r="I28" s="106"/>
    </row>
    <row r="29" spans="1:12" ht="15" customHeight="1" x14ac:dyDescent="0.2">
      <c r="A29" s="241"/>
      <c r="B29" s="238"/>
      <c r="C29" s="88" t="s">
        <v>104</v>
      </c>
      <c r="D29" s="88" t="s">
        <v>105</v>
      </c>
      <c r="E29" s="88" t="s">
        <v>106</v>
      </c>
      <c r="F29" s="88" t="s">
        <v>74</v>
      </c>
      <c r="G29" s="89"/>
      <c r="H29" s="106"/>
      <c r="I29" s="106"/>
    </row>
    <row r="30" spans="1:12" ht="15" customHeight="1" x14ac:dyDescent="0.2">
      <c r="A30" s="183" t="s">
        <v>76</v>
      </c>
      <c r="B30" s="184">
        <v>1400000</v>
      </c>
      <c r="C30" s="185"/>
      <c r="D30" s="185"/>
      <c r="E30" s="185"/>
      <c r="F30" s="186"/>
      <c r="G30" s="89"/>
      <c r="H30" s="106"/>
      <c r="I30" s="106"/>
    </row>
    <row r="31" spans="1:12" ht="15" customHeight="1" x14ac:dyDescent="0.2">
      <c r="A31" s="187" t="s">
        <v>79</v>
      </c>
      <c r="B31" s="188"/>
      <c r="C31" s="189"/>
      <c r="D31" s="189"/>
      <c r="E31" s="189"/>
      <c r="F31" s="190"/>
      <c r="G31" s="89"/>
      <c r="H31" s="106"/>
      <c r="I31" s="106"/>
    </row>
    <row r="32" spans="1:12" ht="15" customHeight="1" x14ac:dyDescent="0.2">
      <c r="A32" s="191" t="s">
        <v>69</v>
      </c>
      <c r="B32" s="192"/>
      <c r="C32" s="193"/>
      <c r="D32" s="193"/>
      <c r="E32" s="193"/>
      <c r="F32" s="193"/>
      <c r="G32" s="89"/>
      <c r="H32" s="106"/>
      <c r="I32" s="106"/>
    </row>
    <row r="33" spans="1:9" ht="15" customHeight="1" x14ac:dyDescent="0.2">
      <c r="A33" s="194" t="s">
        <v>78</v>
      </c>
      <c r="B33" s="195"/>
      <c r="C33" s="196"/>
      <c r="D33" s="196"/>
      <c r="E33" s="196"/>
      <c r="F33" s="196"/>
      <c r="G33" s="89"/>
      <c r="H33" s="106"/>
      <c r="I33" s="106"/>
    </row>
    <row r="34" spans="1:9" ht="15" customHeight="1" x14ac:dyDescent="0.2">
      <c r="A34" s="197" t="s">
        <v>75</v>
      </c>
      <c r="B34" s="198"/>
      <c r="C34" s="199"/>
      <c r="D34" s="199"/>
      <c r="E34" s="199"/>
      <c r="F34" s="200"/>
      <c r="G34" s="89"/>
      <c r="H34" s="106"/>
      <c r="I34" s="106"/>
    </row>
    <row r="35" spans="1:9" ht="23.25" customHeight="1" thickBot="1" x14ac:dyDescent="0.25">
      <c r="B35" s="182"/>
      <c r="C35" s="182"/>
      <c r="D35" s="182"/>
      <c r="E35" s="182"/>
      <c r="F35" s="182"/>
      <c r="G35" s="89"/>
      <c r="H35" s="106"/>
      <c r="I35" s="106"/>
    </row>
    <row r="36" spans="1:9" ht="13.5" customHeight="1" thickTop="1" x14ac:dyDescent="0.2">
      <c r="A36" s="269" t="s">
        <v>13</v>
      </c>
      <c r="B36" s="231" t="s">
        <v>33</v>
      </c>
      <c r="C36" s="271" t="s">
        <v>34</v>
      </c>
      <c r="D36" s="76"/>
      <c r="E36" s="76"/>
      <c r="F36" s="231" t="s">
        <v>113</v>
      </c>
    </row>
    <row r="37" spans="1:9" ht="15" customHeight="1" thickBot="1" x14ac:dyDescent="0.25">
      <c r="A37" s="270"/>
      <c r="B37" s="232"/>
      <c r="C37" s="272"/>
      <c r="F37" s="232"/>
    </row>
    <row r="38" spans="1:9" ht="13.5" thickTop="1" x14ac:dyDescent="0.2">
      <c r="A38" s="201" t="s">
        <v>68</v>
      </c>
      <c r="B38" s="166">
        <f>C24</f>
        <v>1400000</v>
      </c>
      <c r="C38" s="202">
        <f t="shared" ref="C38:C49" si="8">+B38/$B$38</f>
        <v>1</v>
      </c>
      <c r="D38" s="179">
        <v>1</v>
      </c>
      <c r="E38" s="203" t="s">
        <v>36</v>
      </c>
      <c r="F38" s="166">
        <v>1400000</v>
      </c>
    </row>
    <row r="39" spans="1:9" ht="18" customHeight="1" thickBot="1" x14ac:dyDescent="0.25">
      <c r="A39" s="204" t="s">
        <v>28</v>
      </c>
      <c r="B39" s="205">
        <f>B38</f>
        <v>1400000</v>
      </c>
      <c r="C39" s="206">
        <f t="shared" si="8"/>
        <v>1</v>
      </c>
      <c r="F39" s="205">
        <f>F38</f>
        <v>1400000</v>
      </c>
    </row>
    <row r="40" spans="1:9" ht="18" customHeight="1" thickTop="1" x14ac:dyDescent="0.2">
      <c r="A40" s="207" t="s">
        <v>87</v>
      </c>
      <c r="B40" s="166">
        <f>D18</f>
        <v>838600</v>
      </c>
      <c r="C40" s="208">
        <f t="shared" si="8"/>
        <v>0.59899999999999998</v>
      </c>
      <c r="D40" s="179">
        <v>1</v>
      </c>
      <c r="E40" s="203" t="s">
        <v>37</v>
      </c>
      <c r="F40" s="166">
        <v>838600</v>
      </c>
    </row>
    <row r="41" spans="1:9" ht="18" customHeight="1" x14ac:dyDescent="0.2">
      <c r="A41" s="209" t="s">
        <v>22</v>
      </c>
      <c r="B41" s="210">
        <f>B39-B40</f>
        <v>561400</v>
      </c>
      <c r="C41" s="211">
        <f t="shared" si="8"/>
        <v>0.40100000000000002</v>
      </c>
      <c r="F41" s="210">
        <f>F39-F40</f>
        <v>561400</v>
      </c>
    </row>
    <row r="42" spans="1:9" ht="18" customHeight="1" x14ac:dyDescent="0.2">
      <c r="A42" s="212" t="s">
        <v>83</v>
      </c>
      <c r="B42" s="213">
        <f>E18</f>
        <v>0</v>
      </c>
      <c r="C42" s="214">
        <f t="shared" si="8"/>
        <v>0</v>
      </c>
      <c r="D42" s="179">
        <v>1</v>
      </c>
      <c r="E42" s="203" t="s">
        <v>38</v>
      </c>
      <c r="F42" s="213">
        <v>350000</v>
      </c>
    </row>
    <row r="43" spans="1:9" ht="18" customHeight="1" x14ac:dyDescent="0.2">
      <c r="A43" s="215" t="s">
        <v>31</v>
      </c>
      <c r="B43" s="216">
        <f>B41-B42</f>
        <v>561400</v>
      </c>
      <c r="C43" s="211">
        <f t="shared" si="8"/>
        <v>0.40100000000000002</v>
      </c>
      <c r="F43" s="216">
        <f>F41-F42</f>
        <v>211400</v>
      </c>
      <c r="G43" s="217"/>
      <c r="H43" s="217"/>
    </row>
    <row r="44" spans="1:9" ht="18" customHeight="1" x14ac:dyDescent="0.2">
      <c r="A44" s="212" t="s">
        <v>9</v>
      </c>
      <c r="B44" s="213">
        <v>20000</v>
      </c>
      <c r="C44" s="214">
        <f t="shared" si="8"/>
        <v>1.4285714285714285E-2</v>
      </c>
      <c r="D44" s="179">
        <v>1</v>
      </c>
      <c r="E44" s="203" t="s">
        <v>39</v>
      </c>
      <c r="F44" s="213">
        <v>20000</v>
      </c>
      <c r="G44" s="218"/>
      <c r="H44" s="218"/>
    </row>
    <row r="45" spans="1:9" ht="18" customHeight="1" x14ac:dyDescent="0.2">
      <c r="A45" s="215" t="s">
        <v>32</v>
      </c>
      <c r="B45" s="216">
        <f>B43-B44</f>
        <v>541400</v>
      </c>
      <c r="C45" s="211">
        <f t="shared" si="8"/>
        <v>0.38671428571428573</v>
      </c>
      <c r="F45" s="216">
        <f>F43-F44</f>
        <v>191400</v>
      </c>
      <c r="G45" s="217"/>
      <c r="H45" s="217"/>
    </row>
    <row r="46" spans="1:9" ht="18" customHeight="1" x14ac:dyDescent="0.2">
      <c r="A46" s="219" t="s">
        <v>10</v>
      </c>
      <c r="B46" s="213">
        <v>5000</v>
      </c>
      <c r="C46" s="214">
        <f t="shared" si="8"/>
        <v>3.5714285714285713E-3</v>
      </c>
      <c r="D46" s="179">
        <v>1</v>
      </c>
      <c r="E46" s="203" t="s">
        <v>40</v>
      </c>
      <c r="F46" s="213">
        <v>5000</v>
      </c>
      <c r="G46" s="218"/>
      <c r="H46" s="218"/>
    </row>
    <row r="47" spans="1:9" ht="18" customHeight="1" x14ac:dyDescent="0.2">
      <c r="A47" s="215" t="s">
        <v>11</v>
      </c>
      <c r="B47" s="216">
        <f>B45-B46</f>
        <v>536400</v>
      </c>
      <c r="C47" s="211">
        <f t="shared" si="8"/>
        <v>0.38314285714285712</v>
      </c>
      <c r="F47" s="216">
        <f>F45-F46</f>
        <v>186400</v>
      </c>
      <c r="G47" s="217"/>
      <c r="H47" s="217"/>
    </row>
    <row r="48" spans="1:9" ht="18" customHeight="1" x14ac:dyDescent="0.2">
      <c r="A48" s="212" t="s">
        <v>107</v>
      </c>
      <c r="B48" s="213">
        <f>B47*25%</f>
        <v>134100</v>
      </c>
      <c r="C48" s="214">
        <f t="shared" si="8"/>
        <v>9.578571428571428E-2</v>
      </c>
      <c r="D48" s="179">
        <v>1</v>
      </c>
      <c r="E48" s="203" t="s">
        <v>41</v>
      </c>
      <c r="F48" s="213">
        <f>F47*25%</f>
        <v>46600</v>
      </c>
      <c r="G48" s="218"/>
      <c r="H48" s="218"/>
    </row>
    <row r="49" spans="1:9" ht="18" customHeight="1" x14ac:dyDescent="0.2">
      <c r="A49" s="71" t="s">
        <v>12</v>
      </c>
      <c r="B49" s="72">
        <f>B47-B48</f>
        <v>402300</v>
      </c>
      <c r="C49" s="73">
        <f t="shared" si="8"/>
        <v>0.28735714285714287</v>
      </c>
      <c r="D49" s="79"/>
      <c r="E49" s="79"/>
      <c r="F49" s="72">
        <f>F47-F48</f>
        <v>139800</v>
      </c>
      <c r="G49" s="79"/>
      <c r="H49" s="229">
        <f>I23-B49</f>
        <v>-262500</v>
      </c>
    </row>
    <row r="50" spans="1:9" ht="18" customHeight="1" thickBot="1" x14ac:dyDescent="0.25"/>
    <row r="51" spans="1:9" ht="13.5" thickTop="1" x14ac:dyDescent="0.2">
      <c r="A51" s="267" t="s">
        <v>35</v>
      </c>
      <c r="B51" s="259" t="s">
        <v>1</v>
      </c>
      <c r="C51" s="261" t="s">
        <v>35</v>
      </c>
      <c r="D51" s="76"/>
      <c r="E51" s="76"/>
      <c r="F51" s="76"/>
      <c r="G51" s="76"/>
      <c r="H51" s="76"/>
      <c r="I51" s="182"/>
    </row>
    <row r="52" spans="1:9" ht="13.5" thickBot="1" x14ac:dyDescent="0.25">
      <c r="A52" s="268"/>
      <c r="B52" s="260"/>
      <c r="C52" s="262"/>
      <c r="D52" s="76"/>
      <c r="E52" s="76"/>
      <c r="F52" s="76"/>
      <c r="G52" s="76"/>
      <c r="H52" s="76"/>
    </row>
    <row r="53" spans="1:9" ht="16.5" customHeight="1" thickTop="1" x14ac:dyDescent="0.2">
      <c r="A53" s="220" t="s">
        <v>25</v>
      </c>
      <c r="B53" s="221">
        <v>0</v>
      </c>
      <c r="C53" s="221">
        <f>+B38</f>
        <v>1400000</v>
      </c>
      <c r="D53" s="222"/>
      <c r="E53" s="222"/>
      <c r="F53" s="222"/>
      <c r="G53" s="222"/>
      <c r="H53" s="222"/>
    </row>
    <row r="54" spans="1:9" x14ac:dyDescent="0.2">
      <c r="A54" s="219" t="s">
        <v>17</v>
      </c>
      <c r="B54" s="170">
        <v>0</v>
      </c>
      <c r="C54" s="170">
        <f>+B40</f>
        <v>838600</v>
      </c>
      <c r="D54" s="182"/>
      <c r="E54" s="182"/>
      <c r="F54" s="182"/>
      <c r="G54" s="182"/>
      <c r="H54" s="182"/>
    </row>
    <row r="55" spans="1:9" x14ac:dyDescent="0.2">
      <c r="A55" s="212" t="s">
        <v>71</v>
      </c>
      <c r="B55" s="170">
        <v>0</v>
      </c>
      <c r="C55" s="170">
        <f>+B42</f>
        <v>0</v>
      </c>
      <c r="D55" s="182"/>
      <c r="E55" s="182"/>
      <c r="F55" s="182"/>
      <c r="G55" s="182"/>
      <c r="H55" s="182"/>
    </row>
    <row r="56" spans="1:9" x14ac:dyDescent="0.2">
      <c r="A56" s="212" t="s">
        <v>26</v>
      </c>
      <c r="B56" s="170"/>
      <c r="C56" s="170">
        <f>+B46</f>
        <v>5000</v>
      </c>
      <c r="D56" s="182"/>
      <c r="E56" s="182"/>
      <c r="F56" s="182"/>
      <c r="G56" s="182"/>
      <c r="H56" s="182"/>
    </row>
    <row r="57" spans="1:9" ht="13.5" thickBot="1" x14ac:dyDescent="0.25">
      <c r="A57" s="212" t="s">
        <v>108</v>
      </c>
      <c r="B57" s="170"/>
      <c r="C57" s="170">
        <f>+B48</f>
        <v>134100</v>
      </c>
      <c r="D57" s="182"/>
      <c r="E57" s="182"/>
      <c r="F57" s="182"/>
      <c r="G57" s="182"/>
      <c r="H57" s="182"/>
    </row>
    <row r="58" spans="1:9" ht="14.25" thickTop="1" thickBot="1" x14ac:dyDescent="0.25">
      <c r="A58" s="223" t="s">
        <v>19</v>
      </c>
      <c r="B58" s="224">
        <f>SUM(B53:B57)</f>
        <v>0</v>
      </c>
      <c r="C58" s="224">
        <f>SUM(C53:C57)</f>
        <v>2377700</v>
      </c>
      <c r="D58" s="10"/>
      <c r="E58" s="10"/>
      <c r="F58" s="10"/>
      <c r="G58" s="10"/>
      <c r="H58" s="10"/>
    </row>
    <row r="59" spans="1:9" ht="13.5" thickTop="1" x14ac:dyDescent="0.2">
      <c r="A59" s="219" t="s">
        <v>18</v>
      </c>
      <c r="B59" s="166"/>
      <c r="C59" s="166"/>
      <c r="D59" s="182"/>
      <c r="E59" s="182"/>
      <c r="F59" s="182"/>
      <c r="G59" s="182"/>
      <c r="H59" s="182"/>
    </row>
    <row r="60" spans="1:9" ht="13.5" thickBot="1" x14ac:dyDescent="0.25">
      <c r="A60" s="219"/>
      <c r="B60" s="225"/>
      <c r="C60" s="170"/>
      <c r="D60" s="182"/>
      <c r="E60" s="182"/>
      <c r="F60" s="182"/>
      <c r="G60" s="182"/>
      <c r="H60" s="182"/>
    </row>
    <row r="61" spans="1:9" ht="14.25" thickTop="1" thickBot="1" x14ac:dyDescent="0.25">
      <c r="A61" s="223" t="s">
        <v>14</v>
      </c>
      <c r="B61" s="224"/>
      <c r="C61" s="224"/>
      <c r="D61" s="10"/>
      <c r="E61" s="10"/>
      <c r="F61" s="10"/>
      <c r="G61" s="10"/>
      <c r="H61" s="10"/>
    </row>
    <row r="62" spans="1:9" ht="13.5" thickTop="1" x14ac:dyDescent="0.2">
      <c r="A62" s="212" t="s">
        <v>27</v>
      </c>
      <c r="B62" s="170"/>
      <c r="C62" s="170"/>
      <c r="D62" s="182"/>
      <c r="E62" s="182"/>
      <c r="F62" s="182"/>
      <c r="G62" s="182"/>
      <c r="H62" s="182"/>
    </row>
    <row r="63" spans="1:9" x14ac:dyDescent="0.2">
      <c r="A63" s="212" t="s">
        <v>81</v>
      </c>
      <c r="B63" s="170"/>
      <c r="C63" s="170"/>
      <c r="D63" s="182"/>
      <c r="E63" s="182"/>
      <c r="F63" s="182"/>
      <c r="G63" s="182"/>
      <c r="H63" s="182"/>
    </row>
    <row r="64" spans="1:9" ht="13.5" thickBot="1" x14ac:dyDescent="0.25">
      <c r="A64" s="212" t="s">
        <v>43</v>
      </c>
      <c r="B64" s="170"/>
      <c r="C64" s="170"/>
      <c r="D64" s="182"/>
      <c r="E64" s="182"/>
      <c r="F64" s="182"/>
      <c r="G64" s="182"/>
      <c r="H64" s="182"/>
    </row>
    <row r="65" spans="1:9" ht="14.25" thickTop="1" thickBot="1" x14ac:dyDescent="0.25">
      <c r="A65" s="226" t="s">
        <v>15</v>
      </c>
      <c r="B65" s="227"/>
      <c r="C65" s="227"/>
      <c r="D65" s="228"/>
      <c r="E65" s="228"/>
      <c r="F65" s="228"/>
      <c r="G65" s="228"/>
      <c r="H65" s="228"/>
    </row>
    <row r="66" spans="1:9" ht="17.25" thickTop="1" thickBot="1" x14ac:dyDescent="0.25">
      <c r="A66" s="120" t="s">
        <v>16</v>
      </c>
      <c r="B66" s="130"/>
      <c r="C66" s="130"/>
      <c r="D66" s="82"/>
      <c r="E66" s="82"/>
      <c r="F66" s="82"/>
      <c r="G66" s="82"/>
      <c r="H66" s="82"/>
    </row>
    <row r="67" spans="1:9" ht="14.25" thickTop="1" thickBot="1" x14ac:dyDescent="0.25">
      <c r="A67" s="17" t="s">
        <v>20</v>
      </c>
      <c r="B67" s="170"/>
      <c r="C67" s="5"/>
      <c r="D67" s="10"/>
      <c r="E67" s="10"/>
      <c r="F67" s="10"/>
      <c r="G67" s="10"/>
      <c r="H67" s="10"/>
    </row>
    <row r="68" spans="1:9" ht="14.25" thickTop="1" thickBot="1" x14ac:dyDescent="0.25">
      <c r="A68" s="123" t="s">
        <v>21</v>
      </c>
      <c r="B68" s="124"/>
      <c r="C68" s="124"/>
      <c r="D68" s="83"/>
      <c r="E68" s="83"/>
      <c r="F68" s="83"/>
      <c r="G68" s="83"/>
      <c r="H68" s="83"/>
    </row>
    <row r="69" spans="1:9" ht="13.5" thickTop="1" x14ac:dyDescent="0.2"/>
    <row r="72" spans="1:9" x14ac:dyDescent="0.2">
      <c r="C72" s="182"/>
      <c r="D72" s="182"/>
      <c r="E72" s="182"/>
      <c r="F72" s="182"/>
      <c r="G72" s="182"/>
      <c r="H72" s="182"/>
      <c r="I72" s="182"/>
    </row>
  </sheetData>
  <mergeCells count="38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F36:F37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2"/>
  <sheetViews>
    <sheetView showZeros="0" tabSelected="1" topLeftCell="A16" zoomScaleNormal="100" zoomScaleSheetLayoutView="100" workbookViewId="0">
      <selection activeCell="K40" sqref="K40"/>
    </sheetView>
  </sheetViews>
  <sheetFormatPr baseColWidth="10" defaultColWidth="10.85546875" defaultRowHeight="12.75" x14ac:dyDescent="0.2"/>
  <cols>
    <col min="1" max="1" width="41.28515625" style="164" customWidth="1"/>
    <col min="2" max="2" width="10.7109375" style="164" customWidth="1"/>
    <col min="3" max="3" width="10.42578125" style="164" customWidth="1"/>
    <col min="4" max="8" width="12.85546875" style="164" customWidth="1"/>
    <col min="9" max="9" width="10.7109375" style="164" customWidth="1"/>
    <col min="10" max="10" width="10.85546875" style="164"/>
    <col min="11" max="11" width="39.7109375" style="164" customWidth="1"/>
    <col min="12" max="15" width="10.85546875" style="164"/>
    <col min="16" max="16" width="10.140625" style="164" customWidth="1"/>
    <col min="17" max="16384" width="10.85546875" style="164"/>
  </cols>
  <sheetData>
    <row r="1" spans="1:9" ht="13.5" thickBot="1" x14ac:dyDescent="0.25"/>
    <row r="2" spans="1:9" ht="19.5" thickTop="1" thickBot="1" x14ac:dyDescent="0.25">
      <c r="A2" s="248" t="s">
        <v>70</v>
      </c>
      <c r="B2" s="249"/>
      <c r="C2" s="249"/>
      <c r="D2" s="249"/>
      <c r="E2" s="249"/>
      <c r="F2" s="249"/>
      <c r="G2" s="249"/>
      <c r="H2" s="249"/>
      <c r="I2" s="250"/>
    </row>
    <row r="3" spans="1:9" ht="13.5" customHeight="1" thickTop="1" x14ac:dyDescent="0.2">
      <c r="A3" s="263" t="s">
        <v>0</v>
      </c>
      <c r="B3" s="265" t="s">
        <v>29</v>
      </c>
      <c r="C3" s="244">
        <v>1</v>
      </c>
      <c r="D3" s="244">
        <f>+C3+1</f>
        <v>2</v>
      </c>
      <c r="E3" s="244">
        <f>+D3+1</f>
        <v>3</v>
      </c>
      <c r="F3" s="244">
        <f>+E3+1</f>
        <v>4</v>
      </c>
      <c r="G3" s="244">
        <f>+F3+1</f>
        <v>5</v>
      </c>
      <c r="H3" s="244">
        <f>+G3+1</f>
        <v>6</v>
      </c>
      <c r="I3" s="251" t="s">
        <v>30</v>
      </c>
    </row>
    <row r="4" spans="1:9" ht="13.5" customHeight="1" thickBot="1" x14ac:dyDescent="0.25">
      <c r="A4" s="264"/>
      <c r="B4" s="266"/>
      <c r="C4" s="245"/>
      <c r="D4" s="245"/>
      <c r="E4" s="245"/>
      <c r="F4" s="245"/>
      <c r="G4" s="245"/>
      <c r="H4" s="245"/>
      <c r="I4" s="252"/>
    </row>
    <row r="5" spans="1:9" ht="13.5" thickTop="1" x14ac:dyDescent="0.2">
      <c r="A5" s="165" t="s">
        <v>103</v>
      </c>
      <c r="B5" s="166">
        <v>200000</v>
      </c>
      <c r="C5" s="167"/>
      <c r="D5" s="168"/>
      <c r="E5" s="168"/>
      <c r="F5" s="169">
        <v>-20000</v>
      </c>
      <c r="G5" s="168"/>
      <c r="H5" s="168"/>
      <c r="I5" s="166">
        <f t="shared" ref="I5:I7" si="0">SUM(B5:H5)</f>
        <v>180000</v>
      </c>
    </row>
    <row r="6" spans="1:9" x14ac:dyDescent="0.2">
      <c r="A6" s="165" t="s">
        <v>2</v>
      </c>
      <c r="B6" s="170">
        <v>0</v>
      </c>
      <c r="C6" s="167"/>
      <c r="D6" s="169">
        <f>897815-838600</f>
        <v>59215</v>
      </c>
      <c r="E6" s="169"/>
      <c r="F6" s="169"/>
      <c r="G6" s="169"/>
      <c r="H6" s="169"/>
      <c r="I6" s="170">
        <f t="shared" si="0"/>
        <v>59215</v>
      </c>
    </row>
    <row r="7" spans="1:9" x14ac:dyDescent="0.2">
      <c r="A7" s="165" t="s">
        <v>24</v>
      </c>
      <c r="B7" s="170"/>
      <c r="C7" s="167">
        <v>100000</v>
      </c>
      <c r="D7" s="169"/>
      <c r="E7" s="169"/>
      <c r="F7" s="169"/>
      <c r="G7" s="169"/>
      <c r="H7" s="169"/>
      <c r="I7" s="170">
        <f t="shared" si="0"/>
        <v>100000</v>
      </c>
    </row>
    <row r="8" spans="1:9" ht="13.5" thickBot="1" x14ac:dyDescent="0.25">
      <c r="A8" s="165" t="s">
        <v>3</v>
      </c>
      <c r="B8" s="170">
        <f>100000+150000-200000</f>
        <v>50000</v>
      </c>
      <c r="C8" s="167">
        <v>1300000</v>
      </c>
      <c r="D8" s="169">
        <f>-897815+32075</f>
        <v>-865740</v>
      </c>
      <c r="E8" s="169">
        <v>-350000</v>
      </c>
      <c r="G8" s="169">
        <v>-5000</v>
      </c>
      <c r="H8" s="169"/>
      <c r="I8" s="170">
        <f>SUM(B8:H8)</f>
        <v>129260</v>
      </c>
    </row>
    <row r="9" spans="1:9" ht="17.25" thickTop="1" thickBot="1" x14ac:dyDescent="0.25">
      <c r="A9" s="57" t="s">
        <v>4</v>
      </c>
      <c r="B9" s="56">
        <f t="shared" ref="B9:I9" si="1">SUM(B5:B8)</f>
        <v>250000</v>
      </c>
      <c r="C9" s="84">
        <f t="shared" si="1"/>
        <v>1400000</v>
      </c>
      <c r="D9" s="84">
        <f t="shared" si="1"/>
        <v>-806525</v>
      </c>
      <c r="E9" s="84">
        <f t="shared" si="1"/>
        <v>-350000</v>
      </c>
      <c r="F9" s="84">
        <f t="shared" si="1"/>
        <v>-20000</v>
      </c>
      <c r="G9" s="84">
        <f t="shared" si="1"/>
        <v>-5000</v>
      </c>
      <c r="H9" s="84">
        <f t="shared" si="1"/>
        <v>0</v>
      </c>
      <c r="I9" s="56">
        <f t="shared" si="1"/>
        <v>468475</v>
      </c>
    </row>
    <row r="10" spans="1:9" ht="5.0999999999999996" customHeight="1" thickTop="1" thickBot="1" x14ac:dyDescent="0.25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2">
      <c r="A11" s="255" t="s">
        <v>65</v>
      </c>
      <c r="B11" s="253" t="str">
        <f t="shared" ref="B11:I11" si="2">+B3</f>
        <v>BALANCE INICIAL</v>
      </c>
      <c r="C11" s="257">
        <f t="shared" si="2"/>
        <v>1</v>
      </c>
      <c r="D11" s="246">
        <f t="shared" si="2"/>
        <v>2</v>
      </c>
      <c r="E11" s="246">
        <f t="shared" si="2"/>
        <v>3</v>
      </c>
      <c r="F11" s="246">
        <f t="shared" si="2"/>
        <v>4</v>
      </c>
      <c r="G11" s="246">
        <f t="shared" si="2"/>
        <v>5</v>
      </c>
      <c r="H11" s="246">
        <f t="shared" si="2"/>
        <v>6</v>
      </c>
      <c r="I11" s="253" t="str">
        <f t="shared" si="2"/>
        <v>BALANCE FINAL</v>
      </c>
    </row>
    <row r="12" spans="1:9" ht="13.5" thickBot="1" x14ac:dyDescent="0.25">
      <c r="A12" s="256"/>
      <c r="B12" s="254"/>
      <c r="C12" s="258"/>
      <c r="D12" s="247"/>
      <c r="E12" s="247"/>
      <c r="F12" s="247"/>
      <c r="G12" s="247"/>
      <c r="H12" s="247"/>
      <c r="I12" s="254"/>
    </row>
    <row r="13" spans="1:9" ht="13.5" thickTop="1" x14ac:dyDescent="0.2">
      <c r="A13" s="171" t="s">
        <v>72</v>
      </c>
      <c r="B13" s="166">
        <v>100000</v>
      </c>
      <c r="C13" s="172"/>
      <c r="D13" s="172"/>
      <c r="E13" s="168"/>
      <c r="F13" s="168"/>
      <c r="G13" s="168"/>
      <c r="H13" s="168"/>
      <c r="I13" s="170">
        <f>SUM(B13:H13)</f>
        <v>100000</v>
      </c>
    </row>
    <row r="14" spans="1:9" x14ac:dyDescent="0.2">
      <c r="A14" s="165" t="s">
        <v>5</v>
      </c>
      <c r="B14" s="170"/>
      <c r="C14" s="167"/>
      <c r="D14" s="169">
        <v>32075</v>
      </c>
      <c r="E14" s="169"/>
      <c r="F14" s="169"/>
      <c r="G14" s="169"/>
      <c r="H14" s="169"/>
      <c r="I14" s="170">
        <f t="shared" ref="I14:I17" si="3">SUM(B14:H14)</f>
        <v>32075</v>
      </c>
    </row>
    <row r="15" spans="1:9" x14ac:dyDescent="0.2">
      <c r="A15" s="165" t="s">
        <v>6</v>
      </c>
      <c r="B15" s="170"/>
      <c r="C15" s="167"/>
      <c r="D15" s="169"/>
      <c r="E15" s="169"/>
      <c r="F15" s="169"/>
      <c r="G15" s="169"/>
      <c r="H15" s="169"/>
      <c r="I15" s="170">
        <f t="shared" si="3"/>
        <v>0</v>
      </c>
    </row>
    <row r="16" spans="1:9" x14ac:dyDescent="0.2">
      <c r="A16" s="165" t="s">
        <v>7</v>
      </c>
      <c r="B16" s="170"/>
      <c r="C16" s="167"/>
      <c r="D16" s="169"/>
      <c r="E16" s="169"/>
      <c r="F16" s="169"/>
      <c r="G16" s="169"/>
      <c r="H16" s="169">
        <v>46600</v>
      </c>
      <c r="I16" s="170">
        <f t="shared" si="3"/>
        <v>46600</v>
      </c>
    </row>
    <row r="17" spans="1:12" ht="13.5" thickBot="1" x14ac:dyDescent="0.25">
      <c r="A17" s="165" t="s">
        <v>42</v>
      </c>
      <c r="B17" s="170"/>
      <c r="C17" s="167"/>
      <c r="D17" s="173"/>
      <c r="E17" s="173"/>
      <c r="F17" s="173"/>
      <c r="G17" s="173"/>
      <c r="H17" s="173"/>
      <c r="I17" s="170">
        <f t="shared" si="3"/>
        <v>0</v>
      </c>
    </row>
    <row r="18" spans="1:12" ht="14.25" thickTop="1" thickBot="1" x14ac:dyDescent="0.25">
      <c r="A18" s="174" t="s">
        <v>67</v>
      </c>
      <c r="B18" s="175">
        <f t="shared" ref="B18:I18" si="4">SUM(B13:B17)</f>
        <v>100000</v>
      </c>
      <c r="C18" s="175">
        <f t="shared" si="4"/>
        <v>0</v>
      </c>
      <c r="D18" s="175">
        <f t="shared" si="4"/>
        <v>32075</v>
      </c>
      <c r="E18" s="175">
        <f t="shared" si="4"/>
        <v>0</v>
      </c>
      <c r="F18" s="175">
        <f t="shared" si="4"/>
        <v>0</v>
      </c>
      <c r="G18" s="175">
        <f t="shared" si="4"/>
        <v>0</v>
      </c>
      <c r="H18" s="175">
        <f t="shared" si="4"/>
        <v>46600</v>
      </c>
      <c r="I18" s="175">
        <f t="shared" si="4"/>
        <v>178675</v>
      </c>
    </row>
    <row r="19" spans="1:12" ht="5.0999999999999996" customHeight="1" thickTop="1" thickBot="1" x14ac:dyDescent="0.25">
      <c r="A19" s="176"/>
      <c r="B19" s="177"/>
      <c r="C19" s="177"/>
      <c r="D19" s="177"/>
      <c r="E19" s="177"/>
      <c r="F19" s="177"/>
      <c r="G19" s="177"/>
      <c r="H19" s="177"/>
      <c r="I19" s="5"/>
    </row>
    <row r="20" spans="1:12" ht="13.5" thickTop="1" x14ac:dyDescent="0.2">
      <c r="A20" s="273" t="s">
        <v>88</v>
      </c>
      <c r="B20" s="233" t="s">
        <v>29</v>
      </c>
      <c r="C20" s="242">
        <f t="shared" ref="C20:H20" si="5">+C11</f>
        <v>1</v>
      </c>
      <c r="D20" s="235">
        <f t="shared" si="5"/>
        <v>2</v>
      </c>
      <c r="E20" s="235">
        <f t="shared" si="5"/>
        <v>3</v>
      </c>
      <c r="F20" s="235">
        <f t="shared" si="5"/>
        <v>4</v>
      </c>
      <c r="G20" s="235">
        <f t="shared" si="5"/>
        <v>5</v>
      </c>
      <c r="H20" s="235">
        <f t="shared" si="5"/>
        <v>6</v>
      </c>
      <c r="I20" s="233" t="s">
        <v>30</v>
      </c>
    </row>
    <row r="21" spans="1:12" ht="13.5" thickBot="1" x14ac:dyDescent="0.25">
      <c r="A21" s="274"/>
      <c r="B21" s="234"/>
      <c r="C21" s="243"/>
      <c r="D21" s="236"/>
      <c r="E21" s="236"/>
      <c r="F21" s="236"/>
      <c r="G21" s="236"/>
      <c r="H21" s="236"/>
      <c r="I21" s="234"/>
    </row>
    <row r="22" spans="1:12" ht="13.5" thickTop="1" x14ac:dyDescent="0.2">
      <c r="A22" s="171" t="s">
        <v>82</v>
      </c>
      <c r="B22" s="166">
        <v>150000</v>
      </c>
      <c r="C22" s="172"/>
      <c r="D22" s="168"/>
      <c r="E22" s="168"/>
      <c r="F22" s="168"/>
      <c r="G22" s="168"/>
      <c r="H22" s="168"/>
      <c r="I22" s="166">
        <f t="shared" ref="I22:I23" si="6">SUM(B22:H22)</f>
        <v>150000</v>
      </c>
    </row>
    <row r="23" spans="1:12" ht="13.5" thickBot="1" x14ac:dyDescent="0.25">
      <c r="A23" s="178" t="s">
        <v>66</v>
      </c>
      <c r="B23" s="170"/>
      <c r="C23" s="167">
        <v>1400000</v>
      </c>
      <c r="D23" s="173">
        <v>-838600</v>
      </c>
      <c r="E23" s="169">
        <v>-350000</v>
      </c>
      <c r="F23" s="169">
        <v>-20000</v>
      </c>
      <c r="G23" s="169">
        <v>-5000</v>
      </c>
      <c r="H23" s="169">
        <v>-46600</v>
      </c>
      <c r="I23" s="230">
        <f t="shared" si="6"/>
        <v>139800</v>
      </c>
    </row>
    <row r="24" spans="1:12" ht="17.25" thickTop="1" thickBot="1" x14ac:dyDescent="0.25">
      <c r="A24" s="125" t="s">
        <v>8</v>
      </c>
      <c r="B24" s="122">
        <f>SUM(B22:B23)</f>
        <v>150000</v>
      </c>
      <c r="C24" s="122">
        <f>SUM(C22:C23)</f>
        <v>1400000</v>
      </c>
      <c r="D24" s="122">
        <f t="shared" ref="D24:I24" si="7">SUM(D22:D23)</f>
        <v>-838600</v>
      </c>
      <c r="E24" s="122">
        <f t="shared" si="7"/>
        <v>-350000</v>
      </c>
      <c r="F24" s="122">
        <f t="shared" si="7"/>
        <v>-20000</v>
      </c>
      <c r="G24" s="122">
        <f t="shared" si="7"/>
        <v>-5000</v>
      </c>
      <c r="H24" s="122">
        <f t="shared" si="7"/>
        <v>-46600</v>
      </c>
      <c r="I24" s="122">
        <f t="shared" si="7"/>
        <v>289800</v>
      </c>
    </row>
    <row r="25" spans="1:12" ht="16.5" thickTop="1" x14ac:dyDescent="0.2">
      <c r="A25" s="75"/>
      <c r="B25" s="179">
        <v>1</v>
      </c>
      <c r="C25" s="10"/>
      <c r="D25" s="10"/>
      <c r="E25" s="10"/>
      <c r="F25" s="10"/>
      <c r="G25" s="10"/>
      <c r="H25" s="10"/>
      <c r="I25" s="10"/>
      <c r="K25" s="182"/>
      <c r="L25" s="182"/>
    </row>
    <row r="26" spans="1:12" x14ac:dyDescent="0.2">
      <c r="A26" s="180" t="s">
        <v>23</v>
      </c>
      <c r="B26" s="181">
        <f>B9-B18-B24</f>
        <v>0</v>
      </c>
      <c r="C26" s="181">
        <f t="shared" ref="C26:I26" si="8">C9-C18-C24</f>
        <v>0</v>
      </c>
      <c r="D26" s="181">
        <f t="shared" si="8"/>
        <v>0</v>
      </c>
      <c r="E26" s="181">
        <f t="shared" si="8"/>
        <v>0</v>
      </c>
      <c r="F26" s="181">
        <f t="shared" si="8"/>
        <v>0</v>
      </c>
      <c r="G26" s="181">
        <f t="shared" si="8"/>
        <v>0</v>
      </c>
      <c r="H26" s="181">
        <f t="shared" si="8"/>
        <v>0</v>
      </c>
      <c r="I26" s="181">
        <f t="shared" si="8"/>
        <v>0</v>
      </c>
      <c r="K26" s="182"/>
      <c r="L26" s="182"/>
    </row>
    <row r="27" spans="1:12" ht="23.25" customHeight="1" x14ac:dyDescent="0.2">
      <c r="B27" s="182"/>
      <c r="C27" s="182"/>
      <c r="D27" s="182"/>
      <c r="E27" s="182"/>
      <c r="F27" s="182"/>
      <c r="G27" s="89"/>
      <c r="H27" s="106"/>
      <c r="I27" s="106"/>
      <c r="K27" s="182"/>
      <c r="L27" s="182"/>
    </row>
    <row r="28" spans="1:12" ht="15" customHeight="1" x14ac:dyDescent="0.2">
      <c r="A28" s="240"/>
      <c r="B28" s="237" t="s">
        <v>77</v>
      </c>
      <c r="C28" s="239" t="s">
        <v>73</v>
      </c>
      <c r="D28" s="239"/>
      <c r="E28" s="239"/>
      <c r="F28" s="239"/>
      <c r="G28" s="89"/>
      <c r="H28" s="106"/>
      <c r="I28" s="106"/>
    </row>
    <row r="29" spans="1:12" ht="15" customHeight="1" x14ac:dyDescent="0.2">
      <c r="A29" s="241"/>
      <c r="B29" s="238"/>
      <c r="C29" s="88" t="s">
        <v>104</v>
      </c>
      <c r="D29" s="88" t="s">
        <v>105</v>
      </c>
      <c r="E29" s="88" t="s">
        <v>106</v>
      </c>
      <c r="F29" s="88" t="s">
        <v>74</v>
      </c>
      <c r="G29" s="89"/>
      <c r="H29" s="106"/>
      <c r="I29" s="106"/>
    </row>
    <row r="30" spans="1:12" ht="15" customHeight="1" x14ac:dyDescent="0.2">
      <c r="A30" s="183" t="s">
        <v>76</v>
      </c>
      <c r="B30" s="184">
        <v>1400000</v>
      </c>
      <c r="C30" s="185"/>
      <c r="D30" s="185"/>
      <c r="E30" s="185"/>
      <c r="F30" s="186"/>
      <c r="G30" s="89"/>
      <c r="H30" s="106"/>
      <c r="I30" s="106"/>
    </row>
    <row r="31" spans="1:12" ht="15" customHeight="1" x14ac:dyDescent="0.2">
      <c r="A31" s="187" t="s">
        <v>79</v>
      </c>
      <c r="B31" s="188"/>
      <c r="C31" s="189"/>
      <c r="D31" s="189"/>
      <c r="E31" s="189"/>
      <c r="F31" s="190"/>
      <c r="G31" s="89"/>
      <c r="H31" s="106"/>
      <c r="I31" s="106"/>
    </row>
    <row r="32" spans="1:12" ht="15" customHeight="1" x14ac:dyDescent="0.2">
      <c r="A32" s="191" t="s">
        <v>69</v>
      </c>
      <c r="B32" s="192"/>
      <c r="C32" s="193"/>
      <c r="D32" s="193"/>
      <c r="E32" s="193"/>
      <c r="F32" s="193"/>
      <c r="G32" s="89"/>
      <c r="H32" s="106"/>
      <c r="I32" s="106"/>
    </row>
    <row r="33" spans="1:9" ht="15" customHeight="1" x14ac:dyDescent="0.2">
      <c r="A33" s="194" t="s">
        <v>78</v>
      </c>
      <c r="B33" s="195"/>
      <c r="C33" s="196"/>
      <c r="D33" s="196"/>
      <c r="E33" s="196"/>
      <c r="F33" s="196"/>
      <c r="G33" s="89"/>
      <c r="H33" s="106"/>
      <c r="I33" s="106"/>
    </row>
    <row r="34" spans="1:9" ht="15" customHeight="1" x14ac:dyDescent="0.2">
      <c r="A34" s="197" t="s">
        <v>75</v>
      </c>
      <c r="B34" s="198"/>
      <c r="C34" s="199"/>
      <c r="D34" s="199"/>
      <c r="E34" s="199"/>
      <c r="F34" s="200"/>
      <c r="G34" s="89"/>
      <c r="H34" s="106"/>
      <c r="I34" s="106"/>
    </row>
    <row r="35" spans="1:9" ht="23.25" customHeight="1" thickBot="1" x14ac:dyDescent="0.25">
      <c r="B35" s="182"/>
      <c r="C35" s="182"/>
      <c r="D35" s="182"/>
      <c r="E35" s="182"/>
      <c r="F35" s="182"/>
      <c r="G35" s="89"/>
      <c r="H35" s="106"/>
      <c r="I35" s="106"/>
    </row>
    <row r="36" spans="1:9" ht="13.5" customHeight="1" thickTop="1" x14ac:dyDescent="0.2">
      <c r="A36" s="269" t="s">
        <v>13</v>
      </c>
      <c r="B36" s="231" t="s">
        <v>33</v>
      </c>
      <c r="C36" s="271" t="s">
        <v>34</v>
      </c>
      <c r="D36" s="76"/>
      <c r="E36" s="76"/>
      <c r="F36" s="231" t="s">
        <v>113</v>
      </c>
    </row>
    <row r="37" spans="1:9" ht="15" customHeight="1" thickBot="1" x14ac:dyDescent="0.25">
      <c r="A37" s="270"/>
      <c r="B37" s="232"/>
      <c r="C37" s="272"/>
      <c r="F37" s="232"/>
    </row>
    <row r="38" spans="1:9" ht="13.5" thickTop="1" x14ac:dyDescent="0.2">
      <c r="A38" s="201" t="s">
        <v>68</v>
      </c>
      <c r="B38" s="166">
        <f>C24</f>
        <v>1400000</v>
      </c>
      <c r="C38" s="202">
        <f t="shared" ref="C38:C49" si="9">+B38/$B$38</f>
        <v>1</v>
      </c>
      <c r="D38" s="179">
        <v>1</v>
      </c>
      <c r="E38" s="203" t="s">
        <v>36</v>
      </c>
      <c r="F38" s="166">
        <v>1400000</v>
      </c>
    </row>
    <row r="39" spans="1:9" ht="18" customHeight="1" thickBot="1" x14ac:dyDescent="0.25">
      <c r="A39" s="204" t="s">
        <v>28</v>
      </c>
      <c r="B39" s="205">
        <f>B38</f>
        <v>1400000</v>
      </c>
      <c r="C39" s="206">
        <f t="shared" si="9"/>
        <v>1</v>
      </c>
      <c r="F39" s="205">
        <f>F38</f>
        <v>1400000</v>
      </c>
    </row>
    <row r="40" spans="1:9" ht="18" customHeight="1" thickTop="1" x14ac:dyDescent="0.2">
      <c r="A40" s="207" t="s">
        <v>87</v>
      </c>
      <c r="B40" s="166">
        <v>838600</v>
      </c>
      <c r="C40" s="208">
        <f t="shared" si="9"/>
        <v>0.59899999999999998</v>
      </c>
      <c r="D40" s="179">
        <v>1</v>
      </c>
      <c r="E40" s="203" t="s">
        <v>37</v>
      </c>
      <c r="F40" s="166">
        <v>838600</v>
      </c>
    </row>
    <row r="41" spans="1:9" ht="18" customHeight="1" x14ac:dyDescent="0.2">
      <c r="A41" s="209" t="s">
        <v>22</v>
      </c>
      <c r="B41" s="210">
        <f>B39-B40</f>
        <v>561400</v>
      </c>
      <c r="C41" s="211">
        <f t="shared" si="9"/>
        <v>0.40100000000000002</v>
      </c>
      <c r="F41" s="210">
        <f>F39-F40</f>
        <v>561400</v>
      </c>
    </row>
    <row r="42" spans="1:9" ht="18" customHeight="1" x14ac:dyDescent="0.2">
      <c r="A42" s="212" t="s">
        <v>83</v>
      </c>
      <c r="B42" s="213">
        <v>350000</v>
      </c>
      <c r="C42" s="214">
        <f t="shared" si="9"/>
        <v>0.25</v>
      </c>
      <c r="D42" s="179">
        <v>1</v>
      </c>
      <c r="E42" s="203" t="s">
        <v>38</v>
      </c>
      <c r="F42" s="213">
        <v>350000</v>
      </c>
    </row>
    <row r="43" spans="1:9" ht="18" customHeight="1" x14ac:dyDescent="0.2">
      <c r="A43" s="215" t="s">
        <v>31</v>
      </c>
      <c r="B43" s="216">
        <f>B41-B42</f>
        <v>211400</v>
      </c>
      <c r="C43" s="211">
        <f t="shared" si="9"/>
        <v>0.151</v>
      </c>
      <c r="F43" s="216">
        <f>F41-F42</f>
        <v>211400</v>
      </c>
      <c r="G43" s="217"/>
      <c r="H43" s="217"/>
    </row>
    <row r="44" spans="1:9" ht="18" customHeight="1" x14ac:dyDescent="0.2">
      <c r="A44" s="212" t="s">
        <v>9</v>
      </c>
      <c r="B44" s="213">
        <v>20000</v>
      </c>
      <c r="C44" s="214">
        <f t="shared" si="9"/>
        <v>1.4285714285714285E-2</v>
      </c>
      <c r="D44" s="179">
        <v>1</v>
      </c>
      <c r="E44" s="203" t="s">
        <v>39</v>
      </c>
      <c r="F44" s="213">
        <v>20000</v>
      </c>
      <c r="G44" s="218"/>
      <c r="H44" s="218"/>
    </row>
    <row r="45" spans="1:9" ht="18" customHeight="1" x14ac:dyDescent="0.2">
      <c r="A45" s="215" t="s">
        <v>32</v>
      </c>
      <c r="B45" s="216">
        <f>B43-B44</f>
        <v>191400</v>
      </c>
      <c r="C45" s="211">
        <f t="shared" si="9"/>
        <v>0.1367142857142857</v>
      </c>
      <c r="F45" s="216">
        <f>F43-F44</f>
        <v>191400</v>
      </c>
      <c r="G45" s="217"/>
      <c r="H45" s="217"/>
    </row>
    <row r="46" spans="1:9" ht="18" customHeight="1" x14ac:dyDescent="0.2">
      <c r="A46" s="219" t="s">
        <v>10</v>
      </c>
      <c r="B46" s="213">
        <v>5000</v>
      </c>
      <c r="C46" s="214">
        <f t="shared" si="9"/>
        <v>3.5714285714285713E-3</v>
      </c>
      <c r="D46" s="179">
        <v>1</v>
      </c>
      <c r="E46" s="203" t="s">
        <v>40</v>
      </c>
      <c r="F46" s="213">
        <v>5000</v>
      </c>
      <c r="G46" s="218"/>
      <c r="H46" s="218"/>
    </row>
    <row r="47" spans="1:9" ht="18" customHeight="1" x14ac:dyDescent="0.2">
      <c r="A47" s="215" t="s">
        <v>11</v>
      </c>
      <c r="B47" s="216">
        <f>B45-B46</f>
        <v>186400</v>
      </c>
      <c r="C47" s="211">
        <f t="shared" si="9"/>
        <v>0.13314285714285715</v>
      </c>
      <c r="F47" s="216">
        <f>F45-F46</f>
        <v>186400</v>
      </c>
      <c r="G47" s="217"/>
      <c r="H47" s="217"/>
    </row>
    <row r="48" spans="1:9" ht="18" customHeight="1" x14ac:dyDescent="0.2">
      <c r="A48" s="212" t="s">
        <v>107</v>
      </c>
      <c r="B48" s="213">
        <f>B47*25%</f>
        <v>46600</v>
      </c>
      <c r="C48" s="214">
        <f t="shared" si="9"/>
        <v>3.3285714285714287E-2</v>
      </c>
      <c r="D48" s="179">
        <v>1</v>
      </c>
      <c r="E48" s="203" t="s">
        <v>41</v>
      </c>
      <c r="F48" s="213">
        <f>F47*25%</f>
        <v>46600</v>
      </c>
      <c r="G48" s="218"/>
      <c r="H48" s="218"/>
    </row>
    <row r="49" spans="1:9" ht="18" customHeight="1" x14ac:dyDescent="0.2">
      <c r="A49" s="71" t="s">
        <v>12</v>
      </c>
      <c r="B49" s="72">
        <f>B47-B48</f>
        <v>139800</v>
      </c>
      <c r="C49" s="73">
        <f t="shared" si="9"/>
        <v>9.9857142857142853E-2</v>
      </c>
      <c r="D49" s="79"/>
      <c r="E49" s="79"/>
      <c r="F49" s="72">
        <f>F47-F48</f>
        <v>139800</v>
      </c>
      <c r="G49" s="79"/>
      <c r="H49" s="229">
        <f>I23-B49</f>
        <v>0</v>
      </c>
    </row>
    <row r="50" spans="1:9" ht="18" customHeight="1" thickBot="1" x14ac:dyDescent="0.25"/>
    <row r="51" spans="1:9" ht="13.5" thickTop="1" x14ac:dyDescent="0.2">
      <c r="A51" s="267" t="s">
        <v>35</v>
      </c>
      <c r="B51" s="259" t="s">
        <v>1</v>
      </c>
      <c r="C51" s="261" t="s">
        <v>35</v>
      </c>
      <c r="D51" s="76"/>
      <c r="E51" s="76"/>
      <c r="F51" s="76"/>
      <c r="G51" s="76"/>
      <c r="H51" s="76"/>
      <c r="I51" s="182"/>
    </row>
    <row r="52" spans="1:9" ht="13.5" thickBot="1" x14ac:dyDescent="0.25">
      <c r="A52" s="268"/>
      <c r="B52" s="260"/>
      <c r="C52" s="262"/>
      <c r="D52" s="76"/>
      <c r="E52" s="76"/>
      <c r="F52" s="76"/>
      <c r="G52" s="76"/>
      <c r="H52" s="76"/>
    </row>
    <row r="53" spans="1:9" ht="16.5" customHeight="1" thickTop="1" x14ac:dyDescent="0.2">
      <c r="A53" s="220" t="s">
        <v>25</v>
      </c>
      <c r="B53" s="221">
        <v>0</v>
      </c>
      <c r="C53" s="221">
        <f>+B38</f>
        <v>1400000</v>
      </c>
      <c r="D53" s="222"/>
      <c r="E53" s="222"/>
      <c r="F53" s="222"/>
      <c r="G53" s="222"/>
      <c r="H53" s="222"/>
    </row>
    <row r="54" spans="1:9" x14ac:dyDescent="0.2">
      <c r="A54" s="219" t="s">
        <v>17</v>
      </c>
      <c r="B54" s="170">
        <v>0</v>
      </c>
      <c r="C54" s="170">
        <f>+B40</f>
        <v>838600</v>
      </c>
      <c r="D54" s="182"/>
      <c r="E54" s="182"/>
      <c r="F54" s="182"/>
      <c r="G54" s="182"/>
      <c r="H54" s="182"/>
    </row>
    <row r="55" spans="1:9" x14ac:dyDescent="0.2">
      <c r="A55" s="212" t="s">
        <v>71</v>
      </c>
      <c r="B55" s="170">
        <v>0</v>
      </c>
      <c r="C55" s="170">
        <f>+B42</f>
        <v>350000</v>
      </c>
      <c r="D55" s="182"/>
      <c r="E55" s="182"/>
      <c r="F55" s="182"/>
      <c r="G55" s="182"/>
      <c r="H55" s="182"/>
    </row>
    <row r="56" spans="1:9" x14ac:dyDescent="0.2">
      <c r="A56" s="212" t="s">
        <v>26</v>
      </c>
      <c r="B56" s="170"/>
      <c r="C56" s="170">
        <f>+B46</f>
        <v>5000</v>
      </c>
      <c r="D56" s="182"/>
      <c r="E56" s="182"/>
      <c r="F56" s="182"/>
      <c r="G56" s="182"/>
      <c r="H56" s="182"/>
    </row>
    <row r="57" spans="1:9" ht="13.5" thickBot="1" x14ac:dyDescent="0.25">
      <c r="A57" s="212" t="s">
        <v>108</v>
      </c>
      <c r="B57" s="170"/>
      <c r="C57" s="170">
        <f>+B48</f>
        <v>46600</v>
      </c>
      <c r="D57" s="182"/>
      <c r="E57" s="182"/>
      <c r="F57" s="182"/>
      <c r="G57" s="182"/>
      <c r="H57" s="182"/>
    </row>
    <row r="58" spans="1:9" ht="14.25" thickTop="1" thickBot="1" x14ac:dyDescent="0.25">
      <c r="A58" s="223" t="s">
        <v>19</v>
      </c>
      <c r="B58" s="224">
        <f>SUM(B53:B57)</f>
        <v>0</v>
      </c>
      <c r="C58" s="224">
        <f>SUM(C53:C57)</f>
        <v>2640200</v>
      </c>
      <c r="D58" s="10"/>
      <c r="E58" s="10"/>
      <c r="F58" s="10"/>
      <c r="G58" s="10"/>
      <c r="H58" s="10"/>
    </row>
    <row r="59" spans="1:9" ht="13.5" thickTop="1" x14ac:dyDescent="0.2">
      <c r="A59" s="219" t="s">
        <v>18</v>
      </c>
      <c r="B59" s="166"/>
      <c r="C59" s="166"/>
      <c r="D59" s="182"/>
      <c r="E59" s="182"/>
      <c r="F59" s="182"/>
      <c r="G59" s="182"/>
      <c r="H59" s="182"/>
    </row>
    <row r="60" spans="1:9" ht="13.5" thickBot="1" x14ac:dyDescent="0.25">
      <c r="A60" s="219"/>
      <c r="B60" s="225"/>
      <c r="C60" s="170"/>
      <c r="D60" s="182"/>
      <c r="E60" s="182"/>
      <c r="F60" s="182"/>
      <c r="G60" s="182"/>
      <c r="H60" s="182"/>
    </row>
    <row r="61" spans="1:9" ht="14.25" thickTop="1" thickBot="1" x14ac:dyDescent="0.25">
      <c r="A61" s="223" t="s">
        <v>14</v>
      </c>
      <c r="B61" s="224"/>
      <c r="C61" s="224"/>
      <c r="D61" s="10"/>
      <c r="E61" s="10"/>
      <c r="F61" s="10"/>
      <c r="G61" s="10"/>
      <c r="H61" s="10"/>
    </row>
    <row r="62" spans="1:9" ht="13.5" thickTop="1" x14ac:dyDescent="0.2">
      <c r="A62" s="212" t="s">
        <v>27</v>
      </c>
      <c r="B62" s="170"/>
      <c r="C62" s="170"/>
      <c r="D62" s="182"/>
      <c r="E62" s="182"/>
      <c r="F62" s="182"/>
      <c r="G62" s="182"/>
      <c r="H62" s="182"/>
    </row>
    <row r="63" spans="1:9" x14ac:dyDescent="0.2">
      <c r="A63" s="212" t="s">
        <v>81</v>
      </c>
      <c r="B63" s="170"/>
      <c r="C63" s="170"/>
      <c r="D63" s="182"/>
      <c r="E63" s="182"/>
      <c r="F63" s="182"/>
      <c r="G63" s="182"/>
      <c r="H63" s="182"/>
    </row>
    <row r="64" spans="1:9" ht="13.5" thickBot="1" x14ac:dyDescent="0.25">
      <c r="A64" s="212" t="s">
        <v>43</v>
      </c>
      <c r="B64" s="170"/>
      <c r="C64" s="170"/>
      <c r="D64" s="182"/>
      <c r="E64" s="182"/>
      <c r="F64" s="182"/>
      <c r="G64" s="182"/>
      <c r="H64" s="182"/>
    </row>
    <row r="65" spans="1:9" ht="14.25" thickTop="1" thickBot="1" x14ac:dyDescent="0.25">
      <c r="A65" s="226" t="s">
        <v>15</v>
      </c>
      <c r="B65" s="227"/>
      <c r="C65" s="227"/>
      <c r="D65" s="228"/>
      <c r="E65" s="228"/>
      <c r="F65" s="228"/>
      <c r="G65" s="228"/>
      <c r="H65" s="228"/>
    </row>
    <row r="66" spans="1:9" ht="17.25" thickTop="1" thickBot="1" x14ac:dyDescent="0.25">
      <c r="A66" s="120" t="s">
        <v>16</v>
      </c>
      <c r="B66" s="130"/>
      <c r="C66" s="130"/>
      <c r="D66" s="82"/>
      <c r="E66" s="82"/>
      <c r="F66" s="82"/>
      <c r="G66" s="82"/>
      <c r="H66" s="82"/>
    </row>
    <row r="67" spans="1:9" ht="14.25" thickTop="1" thickBot="1" x14ac:dyDescent="0.25">
      <c r="A67" s="17" t="s">
        <v>20</v>
      </c>
      <c r="B67" s="170"/>
      <c r="C67" s="5"/>
      <c r="D67" s="10"/>
      <c r="E67" s="10"/>
      <c r="F67" s="10"/>
      <c r="G67" s="10"/>
      <c r="H67" s="10"/>
    </row>
    <row r="68" spans="1:9" ht="14.25" thickTop="1" thickBot="1" x14ac:dyDescent="0.25">
      <c r="A68" s="123" t="s">
        <v>21</v>
      </c>
      <c r="B68" s="124"/>
      <c r="C68" s="124"/>
      <c r="D68" s="83"/>
      <c r="E68" s="83"/>
      <c r="F68" s="83"/>
      <c r="G68" s="83"/>
      <c r="H68" s="83"/>
    </row>
    <row r="69" spans="1:9" ht="13.5" thickTop="1" x14ac:dyDescent="0.2"/>
    <row r="72" spans="1:9" x14ac:dyDescent="0.2">
      <c r="C72" s="182"/>
      <c r="D72" s="182"/>
      <c r="E72" s="182"/>
      <c r="F72" s="182"/>
      <c r="G72" s="182"/>
      <c r="H72" s="182"/>
      <c r="I72" s="182"/>
    </row>
  </sheetData>
  <mergeCells count="38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F36:F37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24"/>
  <sheetViews>
    <sheetView showZeros="0" topLeftCell="A4" zoomScaleNormal="100" zoomScaleSheetLayoutView="100" workbookViewId="0">
      <selection activeCell="C13" sqref="C13:C17"/>
    </sheetView>
  </sheetViews>
  <sheetFormatPr baseColWidth="10" defaultRowHeight="12.75" outlineLevelRow="1" x14ac:dyDescent="0.2"/>
  <cols>
    <col min="1" max="1" width="47.85546875" customWidth="1"/>
    <col min="2" max="2" width="10.7109375" customWidth="1"/>
    <col min="3" max="3" width="10" customWidth="1"/>
    <col min="4" max="5" width="12.85546875" customWidth="1"/>
    <col min="6" max="6" width="14.7109375" customWidth="1"/>
    <col min="7" max="8" width="12.85546875" customWidth="1"/>
    <col min="9" max="9" width="11.5703125" customWidth="1"/>
    <col min="11" max="11" width="9.7109375" customWidth="1"/>
    <col min="16" max="16" width="10.140625" customWidth="1"/>
  </cols>
  <sheetData>
    <row r="1" spans="1:9" ht="13.5" thickBot="1" x14ac:dyDescent="0.25"/>
    <row r="2" spans="1:9" ht="19.5" thickTop="1" thickBot="1" x14ac:dyDescent="0.3">
      <c r="A2" s="282" t="s">
        <v>70</v>
      </c>
      <c r="B2" s="283"/>
      <c r="C2" s="283"/>
      <c r="D2" s="283"/>
      <c r="E2" s="283"/>
      <c r="F2" s="283"/>
      <c r="G2" s="283"/>
      <c r="H2" s="283"/>
      <c r="I2" s="284"/>
    </row>
    <row r="3" spans="1:9" ht="13.5" customHeight="1" thickTop="1" x14ac:dyDescent="0.2">
      <c r="A3" s="263" t="s">
        <v>0</v>
      </c>
      <c r="B3" s="265" t="s">
        <v>29</v>
      </c>
      <c r="C3" s="244">
        <v>1</v>
      </c>
      <c r="D3" s="244">
        <f>+C3+1</f>
        <v>2</v>
      </c>
      <c r="E3" s="244">
        <f>+D3+1</f>
        <v>3</v>
      </c>
      <c r="F3" s="244">
        <f>+E3+1</f>
        <v>4</v>
      </c>
      <c r="G3" s="244">
        <f>+F3+1</f>
        <v>5</v>
      </c>
      <c r="H3" s="244">
        <f>+G3+1</f>
        <v>6</v>
      </c>
      <c r="I3" s="251" t="s">
        <v>30</v>
      </c>
    </row>
    <row r="4" spans="1:9" ht="13.5" customHeight="1" thickBot="1" x14ac:dyDescent="0.25">
      <c r="A4" s="264"/>
      <c r="B4" s="266"/>
      <c r="C4" s="245"/>
      <c r="D4" s="245"/>
      <c r="E4" s="245"/>
      <c r="F4" s="245"/>
      <c r="G4" s="245"/>
      <c r="H4" s="245"/>
      <c r="I4" s="252"/>
    </row>
    <row r="5" spans="1:9" ht="13.5" thickTop="1" x14ac:dyDescent="0.2">
      <c r="A5" s="1" t="str">
        <f>+'Complementos de mujer'!A5</f>
        <v>Canon</v>
      </c>
      <c r="B5" s="3"/>
      <c r="C5" s="60"/>
      <c r="D5" s="21"/>
      <c r="E5" s="21"/>
      <c r="F5" s="6"/>
      <c r="G5" s="21"/>
      <c r="H5" s="112"/>
      <c r="I5" s="3"/>
    </row>
    <row r="6" spans="1:9" x14ac:dyDescent="0.2">
      <c r="A6" s="1" t="s">
        <v>2</v>
      </c>
      <c r="B6" s="2"/>
      <c r="C6" s="60"/>
      <c r="D6" s="6"/>
      <c r="E6" s="6"/>
      <c r="F6" s="6"/>
      <c r="G6" s="6"/>
      <c r="H6" s="111"/>
      <c r="I6" s="2"/>
    </row>
    <row r="7" spans="1:9" x14ac:dyDescent="0.2">
      <c r="A7" s="1" t="s">
        <v>24</v>
      </c>
      <c r="B7" s="2"/>
      <c r="C7" s="60"/>
      <c r="D7" s="6"/>
      <c r="E7" s="6"/>
      <c r="F7" s="6"/>
      <c r="G7" s="6"/>
      <c r="H7" s="111"/>
      <c r="I7" s="2"/>
    </row>
    <row r="8" spans="1:9" ht="13.5" thickBot="1" x14ac:dyDescent="0.25">
      <c r="A8" s="1" t="s">
        <v>3</v>
      </c>
      <c r="B8" s="2"/>
      <c r="C8" s="60">
        <v>1420000</v>
      </c>
      <c r="D8" s="6"/>
      <c r="E8" s="6"/>
      <c r="G8" s="6"/>
      <c r="H8" s="111"/>
      <c r="I8" s="2"/>
    </row>
    <row r="9" spans="1:9" ht="17.25" thickTop="1" thickBot="1" x14ac:dyDescent="0.25">
      <c r="A9" s="57" t="s">
        <v>4</v>
      </c>
      <c r="B9" s="56"/>
      <c r="C9" s="109"/>
      <c r="D9" s="84"/>
      <c r="E9" s="84"/>
      <c r="F9" s="84"/>
      <c r="G9" s="84"/>
      <c r="H9" s="84"/>
      <c r="I9" s="56"/>
    </row>
    <row r="10" spans="1:9" ht="5.0999999999999996" customHeight="1" thickTop="1" thickBot="1" x14ac:dyDescent="0.25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2">
      <c r="A11" s="255" t="s">
        <v>65</v>
      </c>
      <c r="B11" s="253" t="str">
        <f t="shared" ref="B11:I11" si="0">+B3</f>
        <v>BALANCE INICIAL</v>
      </c>
      <c r="C11" s="257">
        <f t="shared" si="0"/>
        <v>1</v>
      </c>
      <c r="D11" s="246">
        <f t="shared" si="0"/>
        <v>2</v>
      </c>
      <c r="E11" s="246">
        <f t="shared" si="0"/>
        <v>3</v>
      </c>
      <c r="F11" s="246">
        <f t="shared" si="0"/>
        <v>4</v>
      </c>
      <c r="G11" s="246">
        <f t="shared" si="0"/>
        <v>5</v>
      </c>
      <c r="H11" s="280">
        <f t="shared" si="0"/>
        <v>6</v>
      </c>
      <c r="I11" s="253" t="str">
        <f t="shared" si="0"/>
        <v>BALANCE FINAL</v>
      </c>
    </row>
    <row r="12" spans="1:9" ht="13.5" thickBot="1" x14ac:dyDescent="0.25">
      <c r="A12" s="256"/>
      <c r="B12" s="254"/>
      <c r="C12" s="258"/>
      <c r="D12" s="247"/>
      <c r="E12" s="247"/>
      <c r="F12" s="247"/>
      <c r="G12" s="247"/>
      <c r="H12" s="281"/>
      <c r="I12" s="254"/>
    </row>
    <row r="13" spans="1:9" ht="13.5" thickTop="1" x14ac:dyDescent="0.2">
      <c r="A13" s="54" t="s">
        <v>72</v>
      </c>
      <c r="B13" s="3"/>
      <c r="C13" s="59"/>
      <c r="D13" s="21"/>
      <c r="E13" s="21"/>
      <c r="F13" s="21"/>
      <c r="G13" s="21"/>
      <c r="H13" s="112"/>
      <c r="I13" s="2"/>
    </row>
    <row r="14" spans="1:9" x14ac:dyDescent="0.2">
      <c r="A14" s="1" t="s">
        <v>5</v>
      </c>
      <c r="B14" s="2"/>
      <c r="C14" s="60"/>
      <c r="D14" s="6"/>
      <c r="E14" s="6"/>
      <c r="F14" s="6"/>
      <c r="G14" s="6"/>
      <c r="H14" s="111"/>
      <c r="I14" s="2"/>
    </row>
    <row r="15" spans="1:9" x14ac:dyDescent="0.2">
      <c r="A15" s="1" t="s">
        <v>6</v>
      </c>
      <c r="B15" s="2"/>
      <c r="C15" s="60"/>
      <c r="D15" s="6"/>
      <c r="E15" s="6"/>
      <c r="F15" s="6"/>
      <c r="G15" s="6"/>
      <c r="H15" s="111"/>
      <c r="I15" s="2"/>
    </row>
    <row r="16" spans="1:9" ht="13.5" thickBot="1" x14ac:dyDescent="0.25">
      <c r="A16" s="1" t="s">
        <v>7</v>
      </c>
      <c r="B16" s="2"/>
      <c r="C16" s="60"/>
      <c r="D16" s="6"/>
      <c r="E16" s="6"/>
      <c r="F16" s="6"/>
      <c r="G16" s="6"/>
      <c r="H16" s="111"/>
      <c r="I16" s="2"/>
    </row>
    <row r="17" spans="1:11" ht="14.25" thickTop="1" thickBot="1" x14ac:dyDescent="0.25">
      <c r="A17" s="58" t="s">
        <v>67</v>
      </c>
      <c r="B17" s="9"/>
      <c r="C17" s="22"/>
      <c r="D17" s="9"/>
      <c r="E17" s="9"/>
      <c r="F17" s="9"/>
      <c r="G17" s="9"/>
      <c r="H17" s="105"/>
      <c r="I17" s="9"/>
      <c r="K17" s="4"/>
    </row>
    <row r="18" spans="1:11" ht="5.0999999999999996" customHeight="1" thickTop="1" thickBot="1" x14ac:dyDescent="0.25">
      <c r="A18" s="53"/>
      <c r="B18" s="62"/>
      <c r="C18" s="52"/>
      <c r="D18" s="52"/>
      <c r="E18" s="52"/>
      <c r="F18" s="52"/>
      <c r="G18" s="52"/>
      <c r="H18" s="52"/>
      <c r="I18" s="110"/>
    </row>
    <row r="19" spans="1:11" ht="13.5" thickTop="1" x14ac:dyDescent="0.2">
      <c r="A19" s="273" t="s">
        <v>88</v>
      </c>
      <c r="B19" s="233" t="s">
        <v>29</v>
      </c>
      <c r="C19" s="242">
        <f t="shared" ref="C19:H19" si="1">+C11</f>
        <v>1</v>
      </c>
      <c r="D19" s="235">
        <f t="shared" si="1"/>
        <v>2</v>
      </c>
      <c r="E19" s="235">
        <f t="shared" si="1"/>
        <v>3</v>
      </c>
      <c r="F19" s="235">
        <f t="shared" si="1"/>
        <v>4</v>
      </c>
      <c r="G19" s="235">
        <f t="shared" si="1"/>
        <v>5</v>
      </c>
      <c r="H19" s="278">
        <f t="shared" si="1"/>
        <v>6</v>
      </c>
      <c r="I19" s="233" t="s">
        <v>30</v>
      </c>
    </row>
    <row r="20" spans="1:11" ht="13.5" thickBot="1" x14ac:dyDescent="0.25">
      <c r="A20" s="274"/>
      <c r="B20" s="234"/>
      <c r="C20" s="243"/>
      <c r="D20" s="236"/>
      <c r="E20" s="236"/>
      <c r="F20" s="236"/>
      <c r="G20" s="236"/>
      <c r="H20" s="279"/>
      <c r="I20" s="234"/>
    </row>
    <row r="21" spans="1:11" ht="13.5" thickTop="1" x14ac:dyDescent="0.2">
      <c r="A21" s="54" t="s">
        <v>82</v>
      </c>
      <c r="B21" s="3"/>
      <c r="C21" s="59"/>
      <c r="D21" s="21"/>
      <c r="E21" s="21"/>
      <c r="F21" s="21"/>
      <c r="G21" s="21"/>
      <c r="H21" s="112"/>
      <c r="I21" s="3"/>
    </row>
    <row r="22" spans="1:11" ht="13.5" thickBot="1" x14ac:dyDescent="0.25">
      <c r="A22" s="55" t="s">
        <v>66</v>
      </c>
      <c r="B22" s="2"/>
      <c r="C22" s="60"/>
      <c r="D22" s="85"/>
      <c r="E22" s="6"/>
      <c r="F22" s="6"/>
      <c r="G22" s="6"/>
      <c r="H22" s="111"/>
      <c r="I22" s="2"/>
    </row>
    <row r="23" spans="1:11" ht="17.25" thickTop="1" thickBot="1" x14ac:dyDescent="0.25">
      <c r="A23" s="125" t="s">
        <v>8</v>
      </c>
      <c r="B23" s="122"/>
      <c r="C23" s="126"/>
      <c r="D23" s="122"/>
      <c r="E23" s="122"/>
      <c r="F23" s="122"/>
      <c r="G23" s="122"/>
      <c r="H23" s="127"/>
      <c r="I23" s="122"/>
    </row>
    <row r="24" spans="1:11" ht="16.5" thickTop="1" x14ac:dyDescent="0.2">
      <c r="A24" s="75"/>
      <c r="B24" s="8">
        <v>1</v>
      </c>
      <c r="C24" s="10"/>
      <c r="D24" s="10"/>
      <c r="E24" s="10"/>
      <c r="F24" s="10"/>
      <c r="G24" s="10"/>
      <c r="H24" s="10"/>
      <c r="I24" s="10"/>
    </row>
    <row r="25" spans="1:11" x14ac:dyDescent="0.2">
      <c r="A25" s="86" t="s">
        <v>23</v>
      </c>
      <c r="B25" s="87">
        <f t="shared" ref="B25:I25" si="2">+B9-B17-B23</f>
        <v>0</v>
      </c>
      <c r="C25" s="87">
        <f t="shared" si="2"/>
        <v>0</v>
      </c>
      <c r="D25" s="87">
        <f t="shared" si="2"/>
        <v>0</v>
      </c>
      <c r="E25" s="87">
        <f t="shared" si="2"/>
        <v>0</v>
      </c>
      <c r="F25" s="87">
        <f t="shared" si="2"/>
        <v>0</v>
      </c>
      <c r="G25" s="87">
        <f t="shared" si="2"/>
        <v>0</v>
      </c>
      <c r="H25" s="87">
        <f t="shared" si="2"/>
        <v>0</v>
      </c>
      <c r="I25" s="87">
        <f t="shared" si="2"/>
        <v>0</v>
      </c>
    </row>
    <row r="26" spans="1:11" ht="23.25" customHeight="1" x14ac:dyDescent="0.2">
      <c r="B26" s="4">
        <f>+B9-B17-B23</f>
        <v>0</v>
      </c>
      <c r="C26" s="4"/>
      <c r="D26" s="4"/>
      <c r="E26" s="4"/>
      <c r="F26" s="4"/>
      <c r="G26" s="89"/>
      <c r="H26" s="106"/>
      <c r="I26" s="106"/>
    </row>
    <row r="27" spans="1:11" ht="15" customHeight="1" x14ac:dyDescent="0.2">
      <c r="G27" s="89"/>
      <c r="H27" s="106"/>
      <c r="I27" s="106"/>
    </row>
    <row r="28" spans="1:11" ht="15" customHeight="1" x14ac:dyDescent="0.2">
      <c r="G28" s="89"/>
      <c r="H28" s="106"/>
      <c r="I28" s="106"/>
    </row>
    <row r="29" spans="1:11" ht="15" customHeight="1" x14ac:dyDescent="0.2">
      <c r="G29" s="89"/>
      <c r="H29" s="106"/>
      <c r="I29" s="106"/>
    </row>
    <row r="30" spans="1:11" ht="15" customHeight="1" x14ac:dyDescent="0.2">
      <c r="G30" s="89"/>
      <c r="H30" s="106"/>
      <c r="I30" s="106"/>
    </row>
    <row r="31" spans="1:11" ht="15" customHeight="1" x14ac:dyDescent="0.2">
      <c r="G31" s="89"/>
      <c r="H31" s="106"/>
      <c r="I31" s="106"/>
    </row>
    <row r="32" spans="1:11" ht="15" customHeight="1" x14ac:dyDescent="0.2">
      <c r="G32" s="89"/>
      <c r="H32" s="106"/>
      <c r="I32" s="106"/>
    </row>
    <row r="33" spans="1:9" ht="15" customHeight="1" x14ac:dyDescent="0.2">
      <c r="G33" s="89"/>
      <c r="H33" s="106"/>
      <c r="I33" s="106"/>
    </row>
    <row r="34" spans="1:9" ht="23.25" customHeight="1" thickBot="1" x14ac:dyDescent="0.25">
      <c r="B34" s="4"/>
      <c r="C34" s="4"/>
      <c r="D34" s="4"/>
      <c r="E34" s="4"/>
      <c r="F34" s="4"/>
      <c r="G34" s="89"/>
      <c r="H34" s="106"/>
      <c r="I34" s="106"/>
    </row>
    <row r="35" spans="1:9" ht="13.5" customHeight="1" thickTop="1" x14ac:dyDescent="0.2">
      <c r="A35" s="269" t="s">
        <v>13</v>
      </c>
      <c r="B35" s="231" t="s">
        <v>33</v>
      </c>
      <c r="C35" s="271" t="s">
        <v>34</v>
      </c>
      <c r="D35" s="76"/>
      <c r="E35" s="76"/>
    </row>
    <row r="36" spans="1:9" ht="15" customHeight="1" thickBot="1" x14ac:dyDescent="0.25">
      <c r="A36" s="270"/>
      <c r="B36" s="232"/>
      <c r="C36" s="272"/>
    </row>
    <row r="37" spans="1:9" ht="13.5" thickTop="1" x14ac:dyDescent="0.2">
      <c r="A37" s="74" t="s">
        <v>68</v>
      </c>
      <c r="B37" s="3">
        <v>140000</v>
      </c>
      <c r="C37" s="18"/>
      <c r="D37" s="8">
        <v>1</v>
      </c>
      <c r="E37" s="19" t="s">
        <v>36</v>
      </c>
    </row>
    <row r="38" spans="1:9" ht="18" customHeight="1" thickBot="1" x14ac:dyDescent="0.25">
      <c r="A38" s="63" t="s">
        <v>28</v>
      </c>
      <c r="B38" s="64">
        <f>B37</f>
        <v>140000</v>
      </c>
      <c r="C38" s="65"/>
    </row>
    <row r="39" spans="1:9" ht="18" customHeight="1" thickTop="1" x14ac:dyDescent="0.2">
      <c r="A39" s="14" t="s">
        <v>87</v>
      </c>
      <c r="B39" s="3"/>
      <c r="C39" s="11"/>
      <c r="D39" s="8">
        <v>1</v>
      </c>
      <c r="E39" s="19" t="s">
        <v>37</v>
      </c>
    </row>
    <row r="40" spans="1:9" ht="18" customHeight="1" x14ac:dyDescent="0.2">
      <c r="A40" s="66" t="s">
        <v>22</v>
      </c>
      <c r="B40" s="67"/>
      <c r="C40" s="68"/>
    </row>
    <row r="41" spans="1:9" ht="18" customHeight="1" x14ac:dyDescent="0.2">
      <c r="A41" s="15" t="s">
        <v>83</v>
      </c>
      <c r="B41" s="20"/>
      <c r="C41" s="12"/>
      <c r="D41" s="8">
        <v>1</v>
      </c>
      <c r="E41" s="19" t="s">
        <v>38</v>
      </c>
    </row>
    <row r="42" spans="1:9" ht="18" customHeight="1" x14ac:dyDescent="0.2">
      <c r="A42" s="69" t="s">
        <v>31</v>
      </c>
      <c r="B42" s="70"/>
      <c r="C42" s="68"/>
      <c r="F42" s="77"/>
      <c r="G42" s="77"/>
      <c r="H42" s="77"/>
    </row>
    <row r="43" spans="1:9" ht="18" customHeight="1" x14ac:dyDescent="0.2">
      <c r="A43" s="15" t="s">
        <v>9</v>
      </c>
      <c r="B43" s="20"/>
      <c r="C43" s="12"/>
      <c r="D43" s="8">
        <v>1</v>
      </c>
      <c r="E43" s="19" t="s">
        <v>39</v>
      </c>
      <c r="F43" s="78"/>
      <c r="G43" s="78"/>
      <c r="H43" s="78"/>
    </row>
    <row r="44" spans="1:9" ht="18" customHeight="1" x14ac:dyDescent="0.2">
      <c r="A44" s="69" t="s">
        <v>32</v>
      </c>
      <c r="B44" s="70"/>
      <c r="C44" s="68"/>
      <c r="F44" s="77"/>
      <c r="G44" s="77"/>
      <c r="H44" s="77"/>
    </row>
    <row r="45" spans="1:9" ht="18" customHeight="1" x14ac:dyDescent="0.2">
      <c r="A45" s="16" t="s">
        <v>10</v>
      </c>
      <c r="B45" s="20"/>
      <c r="C45" s="12"/>
      <c r="D45" s="8">
        <v>1</v>
      </c>
      <c r="E45" s="19" t="s">
        <v>40</v>
      </c>
      <c r="F45" s="78"/>
      <c r="G45" s="78"/>
      <c r="H45" s="78"/>
    </row>
    <row r="46" spans="1:9" ht="18" customHeight="1" x14ac:dyDescent="0.2">
      <c r="A46" s="69" t="s">
        <v>11</v>
      </c>
      <c r="B46" s="70"/>
      <c r="C46" s="68"/>
      <c r="F46" s="77"/>
      <c r="G46" s="77"/>
      <c r="H46" s="77"/>
    </row>
    <row r="47" spans="1:9" ht="18" customHeight="1" x14ac:dyDescent="0.2">
      <c r="A47" s="15" t="s">
        <v>112</v>
      </c>
      <c r="B47" s="20"/>
      <c r="C47" s="12"/>
      <c r="D47" s="8">
        <v>1</v>
      </c>
      <c r="E47" s="19" t="s">
        <v>41</v>
      </c>
      <c r="F47" s="78"/>
      <c r="G47" s="78"/>
      <c r="H47" s="78"/>
    </row>
    <row r="48" spans="1:9" ht="18" customHeight="1" x14ac:dyDescent="0.2">
      <c r="A48" s="71" t="s">
        <v>12</v>
      </c>
      <c r="B48" s="72"/>
      <c r="C48" s="73"/>
      <c r="D48" s="79"/>
      <c r="E48" s="79"/>
      <c r="F48" s="79"/>
      <c r="G48" s="79"/>
      <c r="H48" s="79"/>
    </row>
    <row r="49" spans="1:9" ht="18" customHeight="1" thickBot="1" x14ac:dyDescent="0.25"/>
    <row r="50" spans="1:9" ht="13.5" thickTop="1" x14ac:dyDescent="0.2">
      <c r="A50" s="267" t="s">
        <v>35</v>
      </c>
      <c r="B50" s="259" t="s">
        <v>1</v>
      </c>
      <c r="C50" s="261" t="s">
        <v>35</v>
      </c>
      <c r="D50" s="76"/>
      <c r="E50" s="76"/>
      <c r="F50" s="76"/>
      <c r="G50" s="76"/>
      <c r="H50" s="76">
        <f>+H49*C40</f>
        <v>0</v>
      </c>
      <c r="I50" s="4"/>
    </row>
    <row r="51" spans="1:9" ht="13.5" thickBot="1" x14ac:dyDescent="0.25">
      <c r="A51" s="268"/>
      <c r="B51" s="260"/>
      <c r="C51" s="262"/>
      <c r="D51" s="76"/>
      <c r="E51" s="76"/>
      <c r="F51" s="76"/>
      <c r="G51" s="76"/>
      <c r="H51" s="76"/>
    </row>
    <row r="52" spans="1:9" ht="16.5" customHeight="1" thickTop="1" x14ac:dyDescent="0.2">
      <c r="A52" s="13" t="s">
        <v>25</v>
      </c>
      <c r="B52" s="7">
        <v>0</v>
      </c>
      <c r="C52" s="7">
        <f>+C8</f>
        <v>1420000</v>
      </c>
      <c r="D52" s="80"/>
      <c r="E52" s="80"/>
      <c r="F52" s="80"/>
      <c r="G52" s="80"/>
      <c r="H52" s="80"/>
    </row>
    <row r="53" spans="1:9" x14ac:dyDescent="0.2">
      <c r="A53" s="16" t="s">
        <v>17</v>
      </c>
      <c r="B53" s="2">
        <v>0</v>
      </c>
      <c r="C53" s="2">
        <f>+D8</f>
        <v>0</v>
      </c>
      <c r="D53" s="4"/>
      <c r="E53" s="4"/>
      <c r="F53" s="4"/>
      <c r="G53" s="4"/>
      <c r="H53" s="4"/>
    </row>
    <row r="54" spans="1:9" x14ac:dyDescent="0.2">
      <c r="A54" s="15" t="s">
        <v>71</v>
      </c>
      <c r="B54" s="2">
        <v>0</v>
      </c>
      <c r="C54" s="2">
        <f>+B41</f>
        <v>0</v>
      </c>
      <c r="D54" s="4"/>
      <c r="E54" s="4"/>
      <c r="F54" s="4"/>
      <c r="G54" s="4"/>
      <c r="H54" s="4"/>
    </row>
    <row r="55" spans="1:9" x14ac:dyDescent="0.2">
      <c r="A55" s="15" t="s">
        <v>26</v>
      </c>
      <c r="B55" s="2"/>
      <c r="C55" s="2">
        <f>+B45</f>
        <v>0</v>
      </c>
      <c r="D55" s="4"/>
      <c r="E55" s="4"/>
      <c r="F55" s="4"/>
      <c r="G55" s="4"/>
      <c r="H55" s="4"/>
    </row>
    <row r="56" spans="1:9" ht="13.5" thickBot="1" x14ac:dyDescent="0.25">
      <c r="A56" s="15" t="s">
        <v>80</v>
      </c>
      <c r="B56" s="2"/>
      <c r="C56" s="2">
        <f>+B47</f>
        <v>0</v>
      </c>
      <c r="D56" s="4"/>
      <c r="E56" s="4"/>
      <c r="F56" s="4"/>
      <c r="G56" s="4"/>
      <c r="H56" s="4"/>
    </row>
    <row r="57" spans="1:9" ht="14.25" thickTop="1" thickBot="1" x14ac:dyDescent="0.25">
      <c r="A57" s="117" t="s">
        <v>19</v>
      </c>
      <c r="B57" s="118">
        <f>SUM(B52:B56)</f>
        <v>0</v>
      </c>
      <c r="C57" s="118">
        <f>SUM(C52:C56)</f>
        <v>1420000</v>
      </c>
      <c r="D57" s="51"/>
      <c r="E57" s="51"/>
      <c r="F57" s="51"/>
      <c r="G57" s="51"/>
      <c r="H57" s="51"/>
    </row>
    <row r="58" spans="1:9" ht="13.5" thickTop="1" x14ac:dyDescent="0.2">
      <c r="A58" s="16" t="s">
        <v>18</v>
      </c>
      <c r="B58" s="3">
        <f>-B5</f>
        <v>0</v>
      </c>
      <c r="C58" s="3"/>
      <c r="D58" s="4"/>
      <c r="E58" s="4"/>
      <c r="F58" s="4"/>
      <c r="G58" s="4"/>
      <c r="H58" s="4"/>
    </row>
    <row r="59" spans="1:9" ht="13.5" thickBot="1" x14ac:dyDescent="0.25">
      <c r="A59" s="16"/>
      <c r="B59" s="128"/>
      <c r="C59" s="2">
        <f>SUM(B59:B59)</f>
        <v>0</v>
      </c>
      <c r="D59" s="4"/>
      <c r="E59" s="4"/>
      <c r="F59" s="4"/>
      <c r="G59" s="4"/>
      <c r="H59" s="4"/>
    </row>
    <row r="60" spans="1:9" ht="14.25" thickTop="1" thickBot="1" x14ac:dyDescent="0.25">
      <c r="A60" s="117" t="s">
        <v>14</v>
      </c>
      <c r="B60" s="118">
        <f>+B57+B58</f>
        <v>0</v>
      </c>
      <c r="C60" s="118">
        <f>+C58</f>
        <v>0</v>
      </c>
      <c r="D60" s="51"/>
      <c r="E60" s="51"/>
      <c r="F60" s="51"/>
      <c r="G60" s="51"/>
      <c r="H60" s="51"/>
    </row>
    <row r="61" spans="1:9" ht="13.5" thickTop="1" x14ac:dyDescent="0.2">
      <c r="A61" s="15" t="s">
        <v>27</v>
      </c>
      <c r="B61" s="2">
        <f>+B13</f>
        <v>0</v>
      </c>
      <c r="C61" s="2"/>
      <c r="D61" s="4"/>
      <c r="E61" s="4"/>
      <c r="F61" s="4"/>
      <c r="G61" s="4"/>
      <c r="H61" s="4"/>
    </row>
    <row r="62" spans="1:9" ht="13.5" thickBot="1" x14ac:dyDescent="0.25">
      <c r="A62" s="15" t="s">
        <v>81</v>
      </c>
      <c r="B62" s="2">
        <f>+B21</f>
        <v>0</v>
      </c>
      <c r="C62" s="2"/>
      <c r="D62" s="4"/>
      <c r="E62" s="4"/>
      <c r="F62" s="4"/>
      <c r="G62" s="4"/>
      <c r="H62" s="4"/>
    </row>
    <row r="63" spans="1:9" ht="13.5" hidden="1" thickBot="1" x14ac:dyDescent="0.25">
      <c r="A63" s="15" t="s">
        <v>43</v>
      </c>
      <c r="B63" s="2" t="e">
        <f>+#REF!</f>
        <v>#REF!</v>
      </c>
      <c r="C63" s="2">
        <f>IF(B67+C57+C60+C61+C62&lt;0,-(B67+C57+C60+C61+C62),0)</f>
        <v>0</v>
      </c>
      <c r="D63" s="4"/>
      <c r="E63" s="4"/>
      <c r="F63" s="4"/>
      <c r="G63" s="4"/>
      <c r="H63" s="4"/>
    </row>
    <row r="64" spans="1:9" ht="14.25" thickTop="1" thickBot="1" x14ac:dyDescent="0.25">
      <c r="A64" s="129" t="s">
        <v>15</v>
      </c>
      <c r="B64" s="119">
        <f>+B62+B61</f>
        <v>0</v>
      </c>
      <c r="C64" s="119">
        <f>+C62+C61</f>
        <v>0</v>
      </c>
      <c r="D64" s="81"/>
      <c r="E64" s="81"/>
      <c r="F64" s="81"/>
      <c r="G64" s="81"/>
      <c r="H64" s="81"/>
    </row>
    <row r="65" spans="1:11" ht="17.25" thickTop="1" thickBot="1" x14ac:dyDescent="0.25">
      <c r="A65" s="120" t="s">
        <v>16</v>
      </c>
      <c r="B65" s="121">
        <f>+B57+B60+B64</f>
        <v>0</v>
      </c>
      <c r="C65" s="121">
        <f>+C57+C60+C64</f>
        <v>1420000</v>
      </c>
      <c r="D65" s="82"/>
      <c r="E65" s="82"/>
      <c r="F65" s="82"/>
      <c r="G65" s="82"/>
      <c r="H65" s="82"/>
    </row>
    <row r="66" spans="1:11" ht="14.25" thickTop="1" thickBot="1" x14ac:dyDescent="0.25">
      <c r="A66" s="17" t="s">
        <v>20</v>
      </c>
      <c r="B66" s="2">
        <v>0</v>
      </c>
      <c r="C66" s="5">
        <f>+B67</f>
        <v>0</v>
      </c>
      <c r="D66" s="10"/>
      <c r="E66" s="10"/>
      <c r="F66" s="10"/>
      <c r="G66" s="10"/>
      <c r="H66" s="10"/>
    </row>
    <row r="67" spans="1:11" ht="14.25" thickTop="1" thickBot="1" x14ac:dyDescent="0.25">
      <c r="A67" s="123" t="s">
        <v>21</v>
      </c>
      <c r="B67" s="124">
        <f>+B65+B66</f>
        <v>0</v>
      </c>
      <c r="C67" s="124">
        <f>+C65+C66</f>
        <v>1420000</v>
      </c>
      <c r="D67" s="83"/>
      <c r="E67" s="83"/>
      <c r="F67" s="83"/>
      <c r="G67" s="83"/>
      <c r="H67" s="83"/>
    </row>
    <row r="68" spans="1:11" ht="13.5" thickTop="1" x14ac:dyDescent="0.2"/>
    <row r="71" spans="1:11" ht="15" x14ac:dyDescent="0.2">
      <c r="A71" s="277" t="s">
        <v>44</v>
      </c>
      <c r="B71" s="277"/>
      <c r="C71" s="277"/>
      <c r="D71" s="277"/>
      <c r="E71" s="4"/>
      <c r="F71" s="4"/>
      <c r="G71" s="4"/>
      <c r="H71" s="4"/>
      <c r="I71" s="4"/>
    </row>
    <row r="72" spans="1:11" x14ac:dyDescent="0.2">
      <c r="A72" s="28"/>
      <c r="B72" s="147" t="s">
        <v>46</v>
      </c>
      <c r="C72" s="148" t="s">
        <v>47</v>
      </c>
      <c r="D72" s="148" t="s">
        <v>90</v>
      </c>
    </row>
    <row r="73" spans="1:11" x14ac:dyDescent="0.2">
      <c r="A73" s="141" t="s">
        <v>95</v>
      </c>
      <c r="B73" s="139"/>
      <c r="C73" s="140"/>
      <c r="D73" s="140"/>
      <c r="E73" s="4"/>
      <c r="F73" s="4"/>
      <c r="G73" s="78"/>
    </row>
    <row r="74" spans="1:11" x14ac:dyDescent="0.2">
      <c r="A74" s="138"/>
      <c r="B74" s="136"/>
      <c r="C74" s="137"/>
      <c r="D74" s="137"/>
    </row>
    <row r="75" spans="1:11" x14ac:dyDescent="0.2">
      <c r="A75" s="24" t="s">
        <v>45</v>
      </c>
      <c r="B75" s="25"/>
      <c r="C75" s="23"/>
      <c r="D75" s="25"/>
      <c r="E75" s="4"/>
    </row>
    <row r="76" spans="1:11" x14ac:dyDescent="0.2">
      <c r="A76" s="24" t="s">
        <v>84</v>
      </c>
      <c r="B76" s="26"/>
      <c r="C76" s="107"/>
      <c r="D76" s="26"/>
      <c r="F76" s="275"/>
      <c r="G76" s="237" t="s">
        <v>77</v>
      </c>
      <c r="H76" s="239" t="s">
        <v>73</v>
      </c>
      <c r="I76" s="239"/>
      <c r="J76" s="239"/>
      <c r="K76" s="239"/>
    </row>
    <row r="77" spans="1:11" x14ac:dyDescent="0.2">
      <c r="A77" s="163" t="s">
        <v>109</v>
      </c>
      <c r="B77" s="26"/>
      <c r="C77" s="23"/>
      <c r="D77" s="26"/>
      <c r="F77" s="276"/>
      <c r="G77" s="238"/>
      <c r="H77" s="88" t="str">
        <f>+'Complementos de mujer'!C29</f>
        <v>BOLSOS</v>
      </c>
      <c r="I77" s="88" t="str">
        <f>+'Complementos de mujer'!D29</f>
        <v>ZAPATERIA</v>
      </c>
      <c r="J77" s="88" t="str">
        <f>+'Complementos de mujer'!E29</f>
        <v>JOYERIA</v>
      </c>
      <c r="K77" s="88" t="s">
        <v>74</v>
      </c>
    </row>
    <row r="78" spans="1:11" x14ac:dyDescent="0.2">
      <c r="A78" s="24" t="s">
        <v>110</v>
      </c>
      <c r="B78" s="26"/>
      <c r="C78" s="23"/>
      <c r="D78" s="26"/>
      <c r="F78" s="101" t="s">
        <v>76</v>
      </c>
      <c r="G78" s="90">
        <f>+D75</f>
        <v>0</v>
      </c>
      <c r="H78" s="90">
        <f>+$G$78*H79</f>
        <v>0</v>
      </c>
      <c r="I78" s="90">
        <f>+$G$78*I79</f>
        <v>0</v>
      </c>
      <c r="J78" s="90">
        <f>+$G$78*J79</f>
        <v>0</v>
      </c>
      <c r="K78" s="102">
        <f>+$G$78*K79</f>
        <v>0</v>
      </c>
    </row>
    <row r="79" spans="1:11" x14ac:dyDescent="0.2">
      <c r="A79" s="24" t="s">
        <v>111</v>
      </c>
      <c r="B79" s="26"/>
      <c r="C79" s="116"/>
      <c r="D79" s="26"/>
      <c r="F79" s="103" t="s">
        <v>79</v>
      </c>
      <c r="G79" s="104"/>
      <c r="H79" s="135"/>
      <c r="I79" s="135"/>
      <c r="J79" s="135"/>
      <c r="K79" s="91"/>
    </row>
    <row r="80" spans="1:11" x14ac:dyDescent="0.2">
      <c r="A80" s="24" t="s">
        <v>85</v>
      </c>
      <c r="B80" s="26"/>
      <c r="C80" s="107"/>
      <c r="D80" s="108"/>
      <c r="F80" s="91" t="s">
        <v>69</v>
      </c>
      <c r="G80" s="92"/>
      <c r="H80" s="93"/>
      <c r="I80" s="93"/>
      <c r="J80" s="93"/>
      <c r="K80" s="93"/>
    </row>
    <row r="81" spans="1:11" x14ac:dyDescent="0.2">
      <c r="A81" s="113" t="s">
        <v>89</v>
      </c>
      <c r="B81" s="114"/>
      <c r="C81" s="115"/>
      <c r="D81" s="114"/>
      <c r="E81" s="4"/>
      <c r="F81" s="95" t="s">
        <v>78</v>
      </c>
      <c r="G81" s="96"/>
      <c r="H81" s="97"/>
      <c r="I81" s="97"/>
      <c r="J81" s="97"/>
      <c r="K81" s="97"/>
    </row>
    <row r="82" spans="1:11" x14ac:dyDescent="0.2">
      <c r="A82" s="24"/>
      <c r="B82" s="26"/>
      <c r="C82" s="107"/>
      <c r="D82" s="108"/>
      <c r="F82" s="98" t="s">
        <v>75</v>
      </c>
      <c r="G82" s="99"/>
      <c r="H82" s="100"/>
      <c r="I82" s="100"/>
      <c r="J82" s="100"/>
      <c r="K82" s="94"/>
    </row>
    <row r="83" spans="1:11" x14ac:dyDescent="0.2">
      <c r="A83" s="141" t="s">
        <v>96</v>
      </c>
      <c r="B83" s="142"/>
      <c r="C83" s="143"/>
      <c r="D83" s="142"/>
      <c r="F83" s="131"/>
      <c r="G83" s="132"/>
      <c r="H83" s="133"/>
      <c r="I83" s="133"/>
      <c r="J83" s="133"/>
      <c r="K83" s="134"/>
    </row>
    <row r="84" spans="1:11" x14ac:dyDescent="0.2">
      <c r="A84" s="138"/>
      <c r="B84" s="26"/>
      <c r="C84" s="107"/>
      <c r="D84" s="108"/>
      <c r="F84" s="131"/>
      <c r="G84" s="132"/>
      <c r="H84" s="133"/>
      <c r="I84" s="133"/>
      <c r="J84" s="133"/>
      <c r="K84" s="134"/>
    </row>
    <row r="85" spans="1:11" x14ac:dyDescent="0.2">
      <c r="A85" s="24" t="s">
        <v>86</v>
      </c>
      <c r="B85" s="25"/>
      <c r="C85" s="23"/>
      <c r="D85" s="25"/>
      <c r="E85" s="4"/>
      <c r="F85" s="4"/>
      <c r="G85" s="78"/>
    </row>
    <row r="86" spans="1:11" x14ac:dyDescent="0.2">
      <c r="A86" s="24" t="s">
        <v>94</v>
      </c>
      <c r="B86" s="26"/>
      <c r="C86" s="23"/>
      <c r="D86" s="26"/>
      <c r="E86" s="4"/>
      <c r="F86" s="78"/>
    </row>
    <row r="87" spans="1:11" x14ac:dyDescent="0.2">
      <c r="A87" s="24" t="s">
        <v>48</v>
      </c>
      <c r="B87" s="26"/>
      <c r="C87" s="23"/>
      <c r="D87" s="26"/>
      <c r="E87" s="4"/>
      <c r="F87" s="78"/>
    </row>
    <row r="88" spans="1:11" x14ac:dyDescent="0.2">
      <c r="A88" s="24"/>
      <c r="B88" s="26"/>
      <c r="C88" s="107"/>
      <c r="D88" s="26"/>
      <c r="F88" s="78"/>
    </row>
    <row r="89" spans="1:11" x14ac:dyDescent="0.2">
      <c r="A89" s="141" t="s">
        <v>97</v>
      </c>
      <c r="B89" s="142"/>
      <c r="C89" s="143"/>
      <c r="D89" s="142"/>
      <c r="F89" s="78"/>
    </row>
    <row r="90" spans="1:11" x14ac:dyDescent="0.2">
      <c r="A90" s="144"/>
      <c r="B90" s="145"/>
      <c r="C90" s="146"/>
      <c r="D90" s="145"/>
      <c r="F90" s="78"/>
    </row>
    <row r="91" spans="1:11" x14ac:dyDescent="0.2">
      <c r="A91" s="24" t="s">
        <v>91</v>
      </c>
      <c r="B91" s="25"/>
      <c r="C91" s="23"/>
      <c r="D91" s="27"/>
      <c r="E91" s="4"/>
      <c r="F91" s="4"/>
      <c r="G91" s="78"/>
    </row>
    <row r="92" spans="1:11" x14ac:dyDescent="0.2">
      <c r="A92" s="24" t="s">
        <v>92</v>
      </c>
      <c r="B92" s="25"/>
      <c r="C92" s="23"/>
      <c r="D92" s="27"/>
      <c r="E92" s="4"/>
      <c r="F92" s="4"/>
      <c r="G92" s="78"/>
    </row>
    <row r="93" spans="1:11" x14ac:dyDescent="0.2">
      <c r="A93" s="24" t="s">
        <v>93</v>
      </c>
      <c r="B93" s="25"/>
      <c r="C93" s="23"/>
      <c r="D93" s="25"/>
      <c r="E93" s="4"/>
      <c r="F93" s="4"/>
      <c r="G93" s="78"/>
    </row>
    <row r="94" spans="1:11" x14ac:dyDescent="0.2">
      <c r="B94" s="4"/>
      <c r="F94" s="78"/>
    </row>
    <row r="95" spans="1:11" x14ac:dyDescent="0.2">
      <c r="A95" s="24" t="s">
        <v>49</v>
      </c>
      <c r="B95" s="4"/>
      <c r="D95" s="25">
        <f>-(+B39+(B39/360)*D93)</f>
        <v>0</v>
      </c>
      <c r="F95" s="78"/>
    </row>
    <row r="96" spans="1:11" x14ac:dyDescent="0.2">
      <c r="F96" s="78"/>
    </row>
    <row r="97" spans="1:6" x14ac:dyDescent="0.2">
      <c r="A97" s="141" t="s">
        <v>98</v>
      </c>
      <c r="B97" s="142"/>
      <c r="C97" s="143"/>
      <c r="D97" s="142"/>
      <c r="F97" s="78"/>
    </row>
    <row r="98" spans="1:6" x14ac:dyDescent="0.2">
      <c r="A98" s="144"/>
      <c r="B98" s="145"/>
      <c r="C98" s="146"/>
      <c r="D98" s="145"/>
      <c r="F98" s="78"/>
    </row>
    <row r="99" spans="1:6" x14ac:dyDescent="0.2">
      <c r="A99" s="24" t="s">
        <v>99</v>
      </c>
      <c r="B99" s="25"/>
      <c r="C99" s="23"/>
      <c r="D99" s="25"/>
      <c r="E99" s="4"/>
      <c r="F99" s="78"/>
    </row>
    <row r="100" spans="1:6" x14ac:dyDescent="0.2">
      <c r="A100" s="24" t="s">
        <v>100</v>
      </c>
      <c r="B100" s="25"/>
      <c r="C100" s="23"/>
      <c r="D100" s="25"/>
      <c r="E100" s="4"/>
      <c r="F100" s="78"/>
    </row>
    <row r="101" spans="1:6" x14ac:dyDescent="0.2">
      <c r="A101" s="24" t="s">
        <v>101</v>
      </c>
      <c r="B101" s="25"/>
      <c r="C101" s="23"/>
      <c r="D101" s="25"/>
      <c r="E101" s="4"/>
      <c r="F101" s="78"/>
    </row>
    <row r="102" spans="1:6" x14ac:dyDescent="0.2">
      <c r="F102" s="78"/>
    </row>
    <row r="103" spans="1:6" ht="13.5" thickBot="1" x14ac:dyDescent="0.25">
      <c r="F103" s="78"/>
    </row>
    <row r="104" spans="1:6" ht="19.5" thickTop="1" thickBot="1" x14ac:dyDescent="0.3">
      <c r="A104" s="49" t="s">
        <v>60</v>
      </c>
      <c r="B104" s="50"/>
      <c r="C104" s="149" t="s">
        <v>102</v>
      </c>
      <c r="F104" s="78"/>
    </row>
    <row r="105" spans="1:6" ht="15.75" hidden="1" outlineLevel="1" thickTop="1" thickBot="1" x14ac:dyDescent="0.25">
      <c r="A105" s="41" t="s">
        <v>61</v>
      </c>
      <c r="B105" s="43"/>
      <c r="C105" s="151">
        <v>37000</v>
      </c>
    </row>
    <row r="106" spans="1:6" ht="15.75" hidden="1" outlineLevel="1" thickTop="1" thickBot="1" x14ac:dyDescent="0.25">
      <c r="A106" s="42" t="s">
        <v>62</v>
      </c>
      <c r="B106" s="44"/>
      <c r="C106" s="152">
        <v>8.8999999999999996E-2</v>
      </c>
    </row>
    <row r="107" spans="1:6" ht="15.75" hidden="1" outlineLevel="1" thickTop="1" thickBot="1" x14ac:dyDescent="0.25">
      <c r="A107" s="41" t="s">
        <v>63</v>
      </c>
      <c r="B107" s="43"/>
      <c r="C107" s="151">
        <v>415730.3370786517</v>
      </c>
    </row>
    <row r="108" spans="1:6" ht="15.75" hidden="1" outlineLevel="1" thickTop="1" thickBot="1" x14ac:dyDescent="0.25">
      <c r="A108" s="45" t="s">
        <v>64</v>
      </c>
      <c r="B108" s="44"/>
      <c r="C108" s="152">
        <v>0.46701238836070297</v>
      </c>
    </row>
    <row r="109" spans="1:6" ht="15.75" hidden="1" outlineLevel="1" thickTop="1" thickBot="1" x14ac:dyDescent="0.25">
      <c r="A109" s="41" t="s">
        <v>23</v>
      </c>
      <c r="B109" s="43"/>
      <c r="C109" s="151">
        <v>0</v>
      </c>
    </row>
    <row r="110" spans="1:6" ht="13.5" collapsed="1" thickTop="1" x14ac:dyDescent="0.2">
      <c r="A110" s="19"/>
      <c r="B110" s="46"/>
      <c r="C110" s="153"/>
    </row>
    <row r="111" spans="1:6" ht="18.75" thickBot="1" x14ac:dyDescent="0.3">
      <c r="A111" s="47" t="s">
        <v>50</v>
      </c>
      <c r="B111" s="48"/>
      <c r="C111" s="150"/>
    </row>
    <row r="112" spans="1:6" ht="14.25" thickTop="1" thickBot="1" x14ac:dyDescent="0.25">
      <c r="A112" s="29"/>
      <c r="B112" s="30"/>
      <c r="C112" s="154"/>
    </row>
    <row r="113" spans="1:3" ht="16.5" thickTop="1" thickBot="1" x14ac:dyDescent="0.3">
      <c r="A113" s="35" t="s">
        <v>51</v>
      </c>
      <c r="B113" s="36"/>
      <c r="C113" s="155" t="e">
        <f>+B44/I9</f>
        <v>#DIV/0!</v>
      </c>
    </row>
    <row r="114" spans="1:3" ht="14.25" outlineLevel="1" thickTop="1" thickBot="1" x14ac:dyDescent="0.25">
      <c r="A114" s="32" t="s">
        <v>52</v>
      </c>
      <c r="B114" s="31"/>
      <c r="C114" s="156">
        <f>+B44/B37</f>
        <v>0</v>
      </c>
    </row>
    <row r="115" spans="1:3" ht="14.25" outlineLevel="1" thickTop="1" thickBot="1" x14ac:dyDescent="0.25">
      <c r="A115" s="34" t="s">
        <v>53</v>
      </c>
      <c r="B115" s="33"/>
      <c r="C115" s="157" t="e">
        <f>+B37/I9</f>
        <v>#DIV/0!</v>
      </c>
    </row>
    <row r="116" spans="1:3" ht="14.25" outlineLevel="1" thickTop="1" thickBot="1" x14ac:dyDescent="0.25">
      <c r="A116" s="32" t="s">
        <v>54</v>
      </c>
      <c r="B116" s="31"/>
      <c r="C116" s="158" t="e">
        <f>+C114*C115</f>
        <v>#DIV/0!</v>
      </c>
    </row>
    <row r="117" spans="1:3" ht="14.25" thickTop="1" thickBot="1" x14ac:dyDescent="0.25">
      <c r="C117" s="154"/>
    </row>
    <row r="118" spans="1:3" ht="16.5" thickTop="1" thickBot="1" x14ac:dyDescent="0.3">
      <c r="A118" s="35" t="s">
        <v>55</v>
      </c>
      <c r="B118" s="36"/>
      <c r="C118" s="159">
        <v>0.54483386436049153</v>
      </c>
    </row>
    <row r="119" spans="1:3" ht="16.5" outlineLevel="1" thickTop="1" thickBot="1" x14ac:dyDescent="0.3">
      <c r="A119" s="37" t="s">
        <v>58</v>
      </c>
      <c r="B119" s="38"/>
      <c r="C119" s="160"/>
    </row>
    <row r="120" spans="1:3" ht="16.5" outlineLevel="1" thickTop="1" thickBot="1" x14ac:dyDescent="0.3">
      <c r="A120" s="39" t="s">
        <v>57</v>
      </c>
      <c r="B120" s="40"/>
      <c r="C120" s="161"/>
    </row>
    <row r="121" spans="1:3" ht="16.5" outlineLevel="1" thickTop="1" thickBot="1" x14ac:dyDescent="0.3">
      <c r="A121" s="37" t="s">
        <v>59</v>
      </c>
      <c r="B121" s="38"/>
      <c r="C121" s="162"/>
    </row>
    <row r="122" spans="1:3" ht="16.5" outlineLevel="1" thickTop="1" thickBot="1" x14ac:dyDescent="0.3">
      <c r="A122" s="39" t="s">
        <v>56</v>
      </c>
      <c r="B122" s="40"/>
      <c r="C122" s="161"/>
    </row>
    <row r="123" spans="1:3" ht="16.5" outlineLevel="1" thickTop="1" thickBot="1" x14ac:dyDescent="0.3">
      <c r="A123" s="37" t="s">
        <v>23</v>
      </c>
      <c r="B123" s="38"/>
      <c r="C123" s="160"/>
    </row>
    <row r="124" spans="1:3" ht="13.5" thickTop="1" x14ac:dyDescent="0.2"/>
  </sheetData>
  <mergeCells count="38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11:A12"/>
    <mergeCell ref="B11:B12"/>
    <mergeCell ref="C11:C12"/>
    <mergeCell ref="D11:D12"/>
    <mergeCell ref="E11:E12"/>
    <mergeCell ref="A19:A20"/>
    <mergeCell ref="B19:B20"/>
    <mergeCell ref="C19:C20"/>
    <mergeCell ref="D19:D20"/>
    <mergeCell ref="E19:E20"/>
    <mergeCell ref="H19:H20"/>
    <mergeCell ref="I19:I20"/>
    <mergeCell ref="B35:B36"/>
    <mergeCell ref="C35:C36"/>
    <mergeCell ref="G11:G12"/>
    <mergeCell ref="H11:H12"/>
    <mergeCell ref="I11:I12"/>
    <mergeCell ref="G19:G20"/>
    <mergeCell ref="F19:F20"/>
    <mergeCell ref="F11:F12"/>
    <mergeCell ref="F76:F77"/>
    <mergeCell ref="G76:G77"/>
    <mergeCell ref="H76:K76"/>
    <mergeCell ref="A35:A36"/>
    <mergeCell ref="A50:A51"/>
    <mergeCell ref="B50:B51"/>
    <mergeCell ref="C50:C51"/>
    <mergeCell ref="A71:D71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5" max="14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zoomScaleNormal="100" zoomScaleSheetLayoutView="100" workbookViewId="0">
      <selection activeCell="E25" sqref="E25"/>
    </sheetView>
  </sheetViews>
  <sheetFormatPr baseColWidth="10" defaultRowHeight="12.75" x14ac:dyDescent="0.2"/>
  <sheetData/>
  <phoneticPr fontId="0" type="noConversion"/>
  <pageMargins left="0.75" right="0.75" top="1" bottom="1" header="0" footer="0"/>
  <pageSetup paperSize="9" scale="75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Complementos de mujer</vt:lpstr>
      <vt:lpstr>Complementos de mujer (2)</vt:lpstr>
      <vt:lpstr>Complementos de mujer (3)</vt:lpstr>
      <vt:lpstr>Complementos de mujer 2</vt:lpstr>
      <vt:lpstr>Hoja3</vt:lpstr>
      <vt:lpstr>Hoja 4</vt:lpstr>
      <vt:lpstr>'Complementos de mujer'!Área_de_impresión</vt:lpstr>
      <vt:lpstr>'Complementos de mujer (2)'!Área_de_impresión</vt:lpstr>
      <vt:lpstr>'Complementos de mujer (3)'!Área_de_impresión</vt:lpstr>
      <vt:lpstr>'Complementos de mujer 2'!Área_de_impresión</vt:lpstr>
    </vt:vector>
  </TitlesOfParts>
  <Company>ASECO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Elisenda Casellas</cp:lastModifiedBy>
  <cp:lastPrinted>2010-01-29T10:12:41Z</cp:lastPrinted>
  <dcterms:created xsi:type="dcterms:W3CDTF">2008-04-13T19:05:53Z</dcterms:created>
  <dcterms:modified xsi:type="dcterms:W3CDTF">2019-03-27T17:00:04Z</dcterms:modified>
</cp:coreProperties>
</file>