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mmarquez\Documents\MMA\GESP\"/>
    </mc:Choice>
  </mc:AlternateContent>
  <xr:revisionPtr revIDLastSave="0" documentId="8_{615408EF-6348-413E-B726-CA31F7DC5C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mplementos de mujer" sheetId="1" r:id="rId1"/>
  </sheets>
  <definedNames>
    <definedName name="_xlnm.Print_Area" localSheetId="0">'Complementos de mujer'!$A$1:$I$71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" l="1"/>
  <c r="C24" i="1"/>
  <c r="C30" i="1" l="1"/>
  <c r="C32" i="1" s="1"/>
  <c r="D30" i="1"/>
  <c r="D32" i="1" s="1"/>
  <c r="D33" i="1" s="1"/>
  <c r="E30" i="1"/>
  <c r="E32" i="1" s="1"/>
  <c r="E33" i="1" s="1"/>
  <c r="B31" i="1"/>
  <c r="F31" i="1"/>
  <c r="F30" i="1" s="1"/>
  <c r="C65" i="1"/>
  <c r="B64" i="1"/>
  <c r="C61" i="1"/>
  <c r="C60" i="1"/>
  <c r="B59" i="1"/>
  <c r="B58" i="1"/>
  <c r="B44" i="1"/>
  <c r="B42" i="1"/>
  <c r="C55" i="1" s="1"/>
  <c r="E8" i="1" s="1"/>
  <c r="E9" i="1" s="1"/>
  <c r="B38" i="1"/>
  <c r="C53" i="1" s="1"/>
  <c r="F23" i="1"/>
  <c r="F24" i="1" s="1"/>
  <c r="B22" i="1"/>
  <c r="B63" i="1" s="1"/>
  <c r="H18" i="1"/>
  <c r="G18" i="1"/>
  <c r="F18" i="1"/>
  <c r="E18" i="1"/>
  <c r="D18" i="1"/>
  <c r="C18" i="1"/>
  <c r="I17" i="1"/>
  <c r="I16" i="1"/>
  <c r="I15" i="1"/>
  <c r="I14" i="1"/>
  <c r="B13" i="1"/>
  <c r="B62" i="1" s="1"/>
  <c r="I11" i="1"/>
  <c r="C11" i="1"/>
  <c r="C20" i="1" s="1"/>
  <c r="B11" i="1"/>
  <c r="I7" i="1"/>
  <c r="I6" i="1"/>
  <c r="F5" i="1"/>
  <c r="I5" i="1" s="1"/>
  <c r="D3" i="1"/>
  <c r="D11" i="1" s="1"/>
  <c r="D20" i="1" s="1"/>
  <c r="B32" i="1" l="1"/>
  <c r="F32" i="1"/>
  <c r="F33" i="1" s="1"/>
  <c r="C33" i="1"/>
  <c r="F9" i="1"/>
  <c r="F26" i="1" s="1"/>
  <c r="E23" i="1"/>
  <c r="E24" i="1" s="1"/>
  <c r="E26" i="1" s="1"/>
  <c r="C23" i="1"/>
  <c r="C38" i="1"/>
  <c r="C42" i="1"/>
  <c r="C44" i="1"/>
  <c r="B65" i="1"/>
  <c r="C8" i="1"/>
  <c r="C9" i="1" s="1"/>
  <c r="E3" i="1"/>
  <c r="I13" i="1"/>
  <c r="I18" i="1" s="1"/>
  <c r="I22" i="1"/>
  <c r="B24" i="1"/>
  <c r="B39" i="1"/>
  <c r="C39" i="1" s="1"/>
  <c r="B46" i="1"/>
  <c r="B18" i="1"/>
  <c r="B61" i="1"/>
  <c r="B33" i="1" l="1"/>
  <c r="B34" i="1" s="1"/>
  <c r="B40" i="1"/>
  <c r="B66" i="1"/>
  <c r="B8" i="1" s="1"/>
  <c r="C26" i="1"/>
  <c r="B68" i="1"/>
  <c r="C56" i="1"/>
  <c r="G8" i="1" s="1"/>
  <c r="G9" i="1" s="1"/>
  <c r="C46" i="1"/>
  <c r="G23" i="1"/>
  <c r="G24" i="1" s="1"/>
  <c r="F3" i="1"/>
  <c r="E11" i="1"/>
  <c r="E20" i="1" s="1"/>
  <c r="F11" i="1" l="1"/>
  <c r="F20" i="1" s="1"/>
  <c r="G3" i="1"/>
  <c r="C54" i="1"/>
  <c r="D8" i="1" s="1"/>
  <c r="C40" i="1"/>
  <c r="B41" i="1"/>
  <c r="B9" i="1"/>
  <c r="B27" i="1" s="1"/>
  <c r="G26" i="1"/>
  <c r="C67" i="1"/>
  <c r="C41" i="1" l="1"/>
  <c r="B43" i="1"/>
  <c r="G11" i="1"/>
  <c r="G20" i="1" s="1"/>
  <c r="H3" i="1"/>
  <c r="H11" i="1" s="1"/>
  <c r="H20" i="1" s="1"/>
  <c r="B26" i="1"/>
  <c r="D24" i="1"/>
  <c r="C43" i="1" l="1"/>
  <c r="B45" i="1"/>
  <c r="D9" i="1"/>
  <c r="D26" i="1" s="1"/>
  <c r="C45" i="1" l="1"/>
  <c r="B47" i="1"/>
  <c r="C47" i="1" l="1"/>
  <c r="B48" i="1"/>
  <c r="B49" i="1" s="1"/>
  <c r="C49" i="1" s="1"/>
  <c r="C48" i="1" l="1"/>
  <c r="C57" i="1"/>
  <c r="H23" i="1"/>
  <c r="H8" i="1" l="1"/>
  <c r="C58" i="1"/>
  <c r="H24" i="1"/>
  <c r="I23" i="1"/>
  <c r="I24" i="1" s="1"/>
  <c r="C66" i="1" l="1"/>
  <c r="C68" i="1" s="1"/>
  <c r="C64" i="1"/>
  <c r="H9" i="1"/>
  <c r="H26" i="1" s="1"/>
  <c r="I8" i="1"/>
  <c r="I9" i="1" s="1"/>
  <c r="I26" i="1" s="1"/>
</calcChain>
</file>

<file path=xl/sharedStrings.xml><?xml version="1.0" encoding="utf-8"?>
<sst xmlns="http://schemas.openxmlformats.org/spreadsheetml/2006/main" count="73" uniqueCount="70">
  <si>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</si>
  <si>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</si>
  <si>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</si>
  <si>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</si>
  <si>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</si>
  <si>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</si>
  <si>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</si>
  <si>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</si>
  <si>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</si>
  <si>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</si>
  <si>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</si>
  <si>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</si>
  <si>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</si>
  <si>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</si>
  <si>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</si>
  <si>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</si>
  <si>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</si>
  <si>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</si>
  <si>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</si>
  <si>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</si>
  <si>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</si>
  <si>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</si>
  <si>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</si>
  <si>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</si>
  <si>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</si>
  <si>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</si>
  <si>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</si>
  <si>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</si>
  <si>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</si>
  <si>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</si>
  <si>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</si>
  <si>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</si>
  <si>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</si>
  <si>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</si>
  <si>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</si>
  <si>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</si>
  <si>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>Operación 1</t>
  </si>
  <si>
    <t xml:space="preserve">TOTAL INGRESOS </t>
  </si>
  <si>
    <t>Consumos de compras (Ei + Compras - Ef)</t>
  </si>
  <si>
    <t>Operación 2</t>
  </si>
  <si>
    <t>MARGEN BRUTO  EXPLOTACIÓN</t>
  </si>
  <si>
    <t>Gastos de arrendamientos y otros</t>
  </si>
  <si>
    <t>Operación 3</t>
  </si>
  <si>
    <t>EBITDA</t>
  </si>
  <si>
    <t>Amortizaciones</t>
  </si>
  <si>
    <t>Operación 4</t>
  </si>
  <si>
    <t>B.A.I.I. (Rº EXPLOTACIÓN)</t>
  </si>
  <si>
    <t>Gastos financieros</t>
  </si>
  <si>
    <t>Operación 5</t>
  </si>
  <si>
    <t>B.A.I. (Beneficio antes impuestos)</t>
  </si>
  <si>
    <t>Impuesto sobre sociedades</t>
  </si>
  <si>
    <t>Operación 6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</si>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</sst>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18" x14ac:knownFonts="1">
    <font>
      <sz val="10"/>
      <name val="Arial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Fill="1"/>
    <xf numFmtId="0" fontId="0" fillId="0" borderId="10" xfId="0" applyBorder="1"/>
    <xf numFmtId="3" fontId="0" fillId="0" borderId="6" xfId="0" applyNumberFormat="1" applyFill="1" applyBorder="1"/>
    <xf numFmtId="3" fontId="0" fillId="0" borderId="11" xfId="0" applyNumberFormat="1" applyFill="1" applyBorder="1"/>
    <xf numFmtId="3" fontId="0" fillId="0" borderId="5" xfId="0" applyNumberFormat="1" applyFill="1" applyBorder="1"/>
    <xf numFmtId="3" fontId="0" fillId="0" borderId="12" xfId="0" applyNumberFormat="1" applyFill="1" applyBorder="1"/>
    <xf numFmtId="3" fontId="0" fillId="0" borderId="13" xfId="0" applyNumberFormat="1" applyFill="1" applyBorder="1"/>
    <xf numFmtId="0" fontId="5" fillId="4" borderId="1" xfId="0" applyFont="1" applyFill="1" applyBorder="1" applyAlignment="1">
      <alignment vertical="center"/>
    </xf>
    <xf numFmtId="3" fontId="6" fillId="4" borderId="14" xfId="0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3" fontId="6" fillId="5" borderId="2" xfId="0" applyNumberFormat="1" applyFont="1" applyFill="1" applyBorder="1" applyAlignment="1">
      <alignment vertical="center"/>
    </xf>
    <xf numFmtId="3" fontId="6" fillId="5" borderId="14" xfId="0" applyNumberFormat="1" applyFont="1" applyFill="1" applyBorder="1"/>
    <xf numFmtId="0" fontId="7" fillId="0" borderId="4" xfId="0" applyFont="1" applyBorder="1"/>
    <xf numFmtId="3" fontId="0" fillId="0" borderId="17" xfId="0" applyNumberFormat="1" applyFill="1" applyBorder="1"/>
    <xf numFmtId="3" fontId="0" fillId="0" borderId="8" xfId="0" applyNumberFormat="1" applyFill="1" applyBorder="1"/>
    <xf numFmtId="0" fontId="6" fillId="7" borderId="1" xfId="0" applyFont="1" applyFill="1" applyBorder="1"/>
    <xf numFmtId="3" fontId="6" fillId="7" borderId="14" xfId="0" applyNumberFormat="1" applyFont="1" applyFill="1" applyBorder="1"/>
    <xf numFmtId="0" fontId="6" fillId="0" borderId="2" xfId="0" applyFont="1" applyBorder="1"/>
    <xf numFmtId="3" fontId="6" fillId="0" borderId="2" xfId="0" applyNumberFormat="1" applyFont="1" applyFill="1" applyBorder="1"/>
    <xf numFmtId="3" fontId="6" fillId="0" borderId="14" xfId="0" applyNumberFormat="1" applyFont="1" applyFill="1" applyBorder="1"/>
    <xf numFmtId="0" fontId="7" fillId="0" borderId="10" xfId="0" applyFont="1" applyBorder="1"/>
    <xf numFmtId="0" fontId="8" fillId="9" borderId="1" xfId="0" applyFont="1" applyFill="1" applyBorder="1" applyAlignment="1">
      <alignment vertical="center"/>
    </xf>
    <xf numFmtId="3" fontId="9" fillId="9" borderId="14" xfId="0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10" borderId="0" xfId="0" applyFill="1"/>
    <xf numFmtId="3" fontId="6" fillId="0" borderId="0" xfId="0" applyNumberFormat="1" applyFont="1" applyFill="1" applyBorder="1" applyAlignment="1">
      <alignment vertical="center"/>
    </xf>
    <xf numFmtId="0" fontId="0" fillId="11" borderId="10" xfId="0" applyFont="1" applyFill="1" applyBorder="1"/>
    <xf numFmtId="3" fontId="10" fillId="11" borderId="0" xfId="0" applyNumberFormat="1" applyFont="1" applyFill="1"/>
    <xf numFmtId="3" fontId="0" fillId="0" borderId="0" xfId="0" applyNumberFormat="1" applyFill="1"/>
    <xf numFmtId="3" fontId="0" fillId="0" borderId="0" xfId="0" applyNumberFormat="1"/>
    <xf numFmtId="3" fontId="0" fillId="0" borderId="0" xfId="0" applyNumberFormat="1" applyAlignment="1"/>
    <xf numFmtId="3" fontId="7" fillId="0" borderId="0" xfId="0" applyNumberFormat="1" applyFont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19" xfId="0" applyNumberFormat="1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left"/>
    </xf>
    <xf numFmtId="3" fontId="6" fillId="12" borderId="12" xfId="1" applyNumberFormat="1" applyFont="1" applyFill="1" applyBorder="1"/>
    <xf numFmtId="3" fontId="6" fillId="8" borderId="12" xfId="1" applyNumberFormat="1" applyFont="1" applyFill="1" applyBorder="1"/>
    <xf numFmtId="3" fontId="6" fillId="8" borderId="18" xfId="1" applyNumberFormat="1" applyFont="1" applyFill="1" applyBorder="1"/>
    <xf numFmtId="0" fontId="7" fillId="8" borderId="12" xfId="0" applyFont="1" applyFill="1" applyBorder="1"/>
    <xf numFmtId="9" fontId="0" fillId="8" borderId="12" xfId="0" applyNumberFormat="1" applyFill="1" applyBorder="1"/>
    <xf numFmtId="9" fontId="1" fillId="12" borderId="12" xfId="1" applyFont="1" applyFill="1" applyBorder="1"/>
    <xf numFmtId="9" fontId="7" fillId="8" borderId="12" xfId="1" applyFont="1" applyFill="1" applyBorder="1"/>
    <xf numFmtId="10" fontId="7" fillId="8" borderId="12" xfId="1" applyNumberFormat="1" applyFont="1" applyFill="1" applyBorder="1" applyAlignment="1"/>
    <xf numFmtId="3" fontId="7" fillId="8" borderId="12" xfId="0" applyNumberFormat="1" applyFont="1" applyFill="1" applyBorder="1" applyAlignment="1"/>
    <xf numFmtId="3" fontId="7" fillId="8" borderId="12" xfId="1" applyNumberFormat="1" applyFont="1" applyFill="1" applyBorder="1" applyAlignment="1"/>
    <xf numFmtId="10" fontId="9" fillId="13" borderId="12" xfId="1" applyNumberFormat="1" applyFont="1" applyFill="1" applyBorder="1" applyAlignment="1">
      <alignment horizontal="left"/>
    </xf>
    <xf numFmtId="3" fontId="12" fillId="13" borderId="12" xfId="0" applyNumberFormat="1" applyFont="1" applyFill="1" applyBorder="1"/>
    <xf numFmtId="3" fontId="9" fillId="13" borderId="12" xfId="1" applyNumberFormat="1" applyFont="1" applyFill="1" applyBorder="1"/>
    <xf numFmtId="10" fontId="9" fillId="13" borderId="20" xfId="1" applyNumberFormat="1" applyFont="1" applyFill="1" applyBorder="1" applyAlignment="1">
      <alignment horizontal="left"/>
    </xf>
    <xf numFmtId="10" fontId="12" fillId="13" borderId="20" xfId="1" applyNumberFormat="1" applyFont="1" applyFill="1" applyBorder="1"/>
    <xf numFmtId="10" fontId="9" fillId="13" borderId="20" xfId="1" applyNumberFormat="1" applyFont="1" applyFill="1" applyBorder="1"/>
    <xf numFmtId="9" fontId="6" fillId="12" borderId="20" xfId="1" applyFont="1" applyFill="1" applyBorder="1"/>
    <xf numFmtId="3" fontId="1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4" xfId="0" applyFont="1" applyBorder="1" applyAlignment="1">
      <alignment horizontal="left"/>
    </xf>
    <xf numFmtId="3" fontId="0" fillId="0" borderId="6" xfId="0" applyNumberFormat="1" applyBorder="1"/>
    <xf numFmtId="10" fontId="7" fillId="0" borderId="6" xfId="1" applyNumberFormat="1" applyFont="1" applyBorder="1"/>
    <xf numFmtId="0" fontId="7" fillId="0" borderId="0" xfId="0" applyFont="1"/>
    <xf numFmtId="0" fontId="6" fillId="8" borderId="21" xfId="0" applyFont="1" applyFill="1" applyBorder="1" applyAlignment="1">
      <alignment horizontal="left"/>
    </xf>
    <xf numFmtId="3" fontId="0" fillId="8" borderId="22" xfId="0" applyNumberFormat="1" applyFill="1" applyBorder="1"/>
    <xf numFmtId="10" fontId="6" fillId="8" borderId="22" xfId="1" applyNumberFormat="1" applyFont="1" applyFill="1" applyBorder="1"/>
    <xf numFmtId="0" fontId="14" fillId="0" borderId="23" xfId="0" applyFont="1" applyBorder="1" applyAlignment="1">
      <alignment horizontal="left"/>
    </xf>
    <xf numFmtId="10" fontId="7" fillId="0" borderId="13" xfId="1" applyNumberFormat="1" applyFont="1" applyBorder="1"/>
    <xf numFmtId="0" fontId="15" fillId="15" borderId="10" xfId="0" applyFont="1" applyFill="1" applyBorder="1" applyAlignment="1">
      <alignment horizontal="left"/>
    </xf>
    <xf numFmtId="3" fontId="16" fillId="15" borderId="13" xfId="0" applyNumberFormat="1" applyFont="1" applyFill="1" applyBorder="1"/>
    <xf numFmtId="10" fontId="6" fillId="15" borderId="13" xfId="1" applyNumberFormat="1" applyFont="1" applyFill="1" applyBorder="1"/>
    <xf numFmtId="0" fontId="7" fillId="0" borderId="10" xfId="0" applyFont="1" applyBorder="1" applyAlignment="1">
      <alignment horizontal="left"/>
    </xf>
    <xf numFmtId="164" fontId="0" fillId="0" borderId="13" xfId="0" applyNumberFormat="1" applyBorder="1"/>
    <xf numFmtId="10" fontId="0" fillId="0" borderId="13" xfId="1" applyNumberFormat="1" applyFont="1" applyBorder="1"/>
    <xf numFmtId="0" fontId="6" fillId="15" borderId="10" xfId="0" applyFont="1" applyFill="1" applyBorder="1" applyAlignment="1">
      <alignment horizontal="left"/>
    </xf>
    <xf numFmtId="3" fontId="6" fillId="15" borderId="13" xfId="0" applyNumberFormat="1" applyFont="1" applyFill="1" applyBorder="1"/>
    <xf numFmtId="10" fontId="6" fillId="0" borderId="0" xfId="1" applyNumberFormat="1" applyFont="1" applyFill="1" applyBorder="1"/>
    <xf numFmtId="10" fontId="0" fillId="0" borderId="0" xfId="1" applyNumberFormat="1" applyFont="1" applyFill="1" applyBorder="1"/>
    <xf numFmtId="0" fontId="0" fillId="0" borderId="10" xfId="0" applyBorder="1" applyAlignment="1">
      <alignment horizontal="left"/>
    </xf>
    <xf numFmtId="0" fontId="8" fillId="14" borderId="10" xfId="0" applyFont="1" applyFill="1" applyBorder="1" applyAlignment="1">
      <alignment horizontal="left" vertical="center"/>
    </xf>
    <xf numFmtId="3" fontId="9" fillId="14" borderId="13" xfId="0" applyNumberFormat="1" applyFont="1" applyFill="1" applyBorder="1" applyAlignment="1">
      <alignment vertical="center"/>
    </xf>
    <xf numFmtId="10" fontId="9" fillId="14" borderId="13" xfId="1" applyNumberFormat="1" applyFont="1" applyFill="1" applyBorder="1" applyAlignment="1">
      <alignment vertical="center"/>
    </xf>
    <xf numFmtId="10" fontId="9" fillId="0" borderId="0" xfId="1" applyNumberFormat="1" applyFont="1" applyFill="1" applyBorder="1" applyAlignment="1">
      <alignment vertical="center"/>
    </xf>
    <xf numFmtId="0" fontId="7" fillId="0" borderId="4" xfId="0" applyFont="1" applyBorder="1" applyAlignment="1">
      <alignment horizontal="left"/>
    </xf>
    <xf numFmtId="3" fontId="7" fillId="0" borderId="6" xfId="0" applyNumberFormat="1" applyFont="1" applyFill="1" applyBorder="1"/>
    <xf numFmtId="3" fontId="7" fillId="0" borderId="6" xfId="0" applyNumberFormat="1" applyFont="1" applyBorder="1"/>
    <xf numFmtId="3" fontId="7" fillId="0" borderId="0" xfId="0" applyNumberFormat="1" applyFont="1" applyFill="1" applyBorder="1"/>
    <xf numFmtId="3" fontId="0" fillId="0" borderId="13" xfId="0" applyNumberFormat="1" applyBorder="1"/>
    <xf numFmtId="3" fontId="0" fillId="0" borderId="0" xfId="0" applyNumberFormat="1" applyFill="1" applyBorder="1"/>
    <xf numFmtId="0" fontId="6" fillId="16" borderId="1" xfId="0" applyFont="1" applyFill="1" applyBorder="1" applyAlignment="1">
      <alignment horizontal="left"/>
    </xf>
    <xf numFmtId="3" fontId="6" fillId="16" borderId="14" xfId="0" applyNumberFormat="1" applyFont="1" applyFill="1" applyBorder="1"/>
    <xf numFmtId="3" fontId="6" fillId="0" borderId="0" xfId="0" applyNumberFormat="1" applyFont="1" applyFill="1" applyBorder="1"/>
    <xf numFmtId="3" fontId="0" fillId="0" borderId="24" xfId="0" applyNumberFormat="1" applyFill="1" applyBorder="1"/>
    <xf numFmtId="0" fontId="15" fillId="16" borderId="1" xfId="0" applyFont="1" applyFill="1" applyBorder="1" applyAlignment="1">
      <alignment horizontal="left"/>
    </xf>
    <xf numFmtId="3" fontId="15" fillId="16" borderId="14" xfId="0" applyNumberFormat="1" applyFont="1" applyFill="1" applyBorder="1"/>
    <xf numFmtId="3" fontId="15" fillId="0" borderId="0" xfId="0" applyNumberFormat="1" applyFont="1" applyFill="1" applyBorder="1"/>
    <xf numFmtId="0" fontId="8" fillId="17" borderId="10" xfId="0" applyFont="1" applyFill="1" applyBorder="1" applyAlignment="1">
      <alignment horizontal="left" vertical="center"/>
    </xf>
    <xf numFmtId="3" fontId="9" fillId="17" borderId="9" xfId="0" applyNumberFormat="1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3" fontId="6" fillId="0" borderId="14" xfId="0" applyNumberFormat="1" applyFont="1" applyBorder="1" applyAlignment="1">
      <alignment vertical="center"/>
    </xf>
    <xf numFmtId="0" fontId="9" fillId="18" borderId="1" xfId="0" applyFont="1" applyFill="1" applyBorder="1" applyAlignment="1">
      <alignment horizontal="left" vertical="center"/>
    </xf>
    <xf numFmtId="3" fontId="9" fillId="18" borderId="14" xfId="0" applyNumberFormat="1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vertical="center"/>
    </xf>
    <xf numFmtId="0" fontId="6" fillId="16" borderId="4" xfId="0" applyFont="1" applyFill="1" applyBorder="1" applyAlignment="1">
      <alignment horizontal="center" vertical="center" wrapText="1"/>
    </xf>
    <xf numFmtId="0" fontId="6" fillId="16" borderId="7" xfId="0" applyFont="1" applyFill="1" applyBorder="1" applyAlignment="1">
      <alignment horizontal="center" vertical="center" wrapText="1"/>
    </xf>
    <xf numFmtId="3" fontId="6" fillId="16" borderId="6" xfId="0" applyNumberFormat="1" applyFont="1" applyFill="1" applyBorder="1" applyAlignment="1">
      <alignment horizontal="center" vertical="center" wrapText="1"/>
    </xf>
    <xf numFmtId="3" fontId="6" fillId="16" borderId="9" xfId="0" applyNumberFormat="1" applyFont="1" applyFill="1" applyBorder="1" applyAlignment="1">
      <alignment horizontal="center" vertical="center" wrapText="1"/>
    </xf>
    <xf numFmtId="3" fontId="11" fillId="16" borderId="6" xfId="0" applyNumberFormat="1" applyFont="1" applyFill="1" applyBorder="1" applyAlignment="1">
      <alignment horizontal="center" vertical="center" wrapText="1"/>
    </xf>
    <xf numFmtId="3" fontId="11" fillId="16" borderId="9" xfId="0" applyNumberFormat="1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0" borderId="18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11" fillId="0" borderId="19" xfId="0" applyNumberFormat="1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3" fontId="8" fillId="14" borderId="6" xfId="0" applyNumberFormat="1" applyFont="1" applyFill="1" applyBorder="1" applyAlignment="1">
      <alignment horizontal="center" vertical="center" wrapText="1"/>
    </xf>
    <xf numFmtId="3" fontId="8" fillId="14" borderId="9" xfId="0" applyNumberFormat="1" applyFont="1" applyFill="1" applyBorder="1" applyAlignment="1">
      <alignment horizontal="center" vertical="center" wrapText="1"/>
    </xf>
    <xf numFmtId="3" fontId="13" fillId="14" borderId="6" xfId="0" applyNumberFormat="1" applyFont="1" applyFill="1" applyBorder="1" applyAlignment="1">
      <alignment horizontal="center" vertical="center" wrapText="1"/>
    </xf>
    <xf numFmtId="3" fontId="13" fillId="14" borderId="9" xfId="0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>
      <alignment horizontal="center" vertical="center" wrapText="1"/>
    </xf>
    <xf numFmtId="3" fontId="4" fillId="6" borderId="9" xfId="0" applyNumberFormat="1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showZeros="0" tabSelected="1" zoomScaleNormal="100" zoomScaleSheetLayoutView="100" workbookViewId="0">
      <selection activeCell="D16" sqref="D16"/>
    </sheetView>
  </sheetViews>
  <sheetFormatPr baseColWidth="10" defaultRowHeight="12.75" x14ac:dyDescent="0.2"/>
  <cols>
    <col min="1" max="1" width="41.28515625" customWidth="1"/>
    <col min="2" max="2" width="10.7109375" customWidth="1"/>
    <col min="3" max="3" width="10.42578125" customWidth="1"/>
    <col min="4" max="8" width="12.85546875" customWidth="1"/>
    <col min="9" max="9" width="10.7109375" customWidth="1"/>
    <col min="11" max="11" width="39.7109375" customWidth="1"/>
    <col min="16" max="16" width="10.140625" customWidth="1"/>
  </cols>
  <sheetData>
    <row r="1" spans="1:9" ht="13.5" thickBot="1" x14ac:dyDescent="0.25">
      <c r="C1" s="1"/>
      <c r="D1" s="1"/>
      <c r="E1" s="1"/>
      <c r="F1" s="1"/>
      <c r="G1" s="1"/>
      <c r="H1" s="1"/>
    </row>
    <row r="2" spans="1:9" ht="19.5" thickTop="1" thickBot="1" x14ac:dyDescent="0.3">
      <c r="A2" s="134" t="s">
        <v>0</v>
      </c>
      <c r="B2" s="135"/>
      <c r="C2" s="135"/>
      <c r="D2" s="135"/>
      <c r="E2" s="135"/>
      <c r="F2" s="135"/>
      <c r="G2" s="135"/>
      <c r="H2" s="135"/>
      <c r="I2" s="136"/>
    </row>
    <row r="3" spans="1:9" ht="13.5" customHeight="1" thickTop="1" x14ac:dyDescent="0.2">
      <c r="A3" s="137" t="s">
        <v>1</v>
      </c>
      <c r="B3" s="139" t="s">
        <v>2</v>
      </c>
      <c r="C3" s="141">
        <v>1</v>
      </c>
      <c r="D3" s="141">
        <f>+C3+1</f>
        <v>2</v>
      </c>
      <c r="E3" s="141">
        <f>+D3+1</f>
        <v>3</v>
      </c>
      <c r="F3" s="141">
        <f>+E3+1</f>
        <v>4</v>
      </c>
      <c r="G3" s="141">
        <f>+F3+1</f>
        <v>5</v>
      </c>
      <c r="H3" s="141">
        <f>+G3+1</f>
        <v>6</v>
      </c>
      <c r="I3" s="143" t="s">
        <v>3</v>
      </c>
    </row>
    <row r="4" spans="1:9" ht="13.5" customHeight="1" thickBot="1" x14ac:dyDescent="0.25">
      <c r="A4" s="138"/>
      <c r="B4" s="140"/>
      <c r="C4" s="142"/>
      <c r="D4" s="142"/>
      <c r="E4" s="142"/>
      <c r="F4" s="142"/>
      <c r="G4" s="142"/>
      <c r="H4" s="142"/>
      <c r="I4" s="144"/>
    </row>
    <row r="5" spans="1:9" ht="13.5" thickTop="1" x14ac:dyDescent="0.2">
      <c r="A5" s="2" t="s">
        <v>4</v>
      </c>
      <c r="B5" s="3">
        <v>200000</v>
      </c>
      <c r="C5" s="4"/>
      <c r="D5" s="5"/>
      <c r="E5" s="5"/>
      <c r="F5" s="6">
        <f>IF($D$44=1,B44,0)</f>
        <v>-20000</v>
      </c>
      <c r="G5" s="5"/>
      <c r="H5" s="5"/>
      <c r="I5" s="3">
        <f>SUM(B5:H5)</f>
        <v>180000</v>
      </c>
    </row>
    <row r="6" spans="1:9" x14ac:dyDescent="0.2">
      <c r="A6" s="2" t="s">
        <v>5</v>
      </c>
      <c r="B6" s="7">
        <v>0</v>
      </c>
      <c r="C6" s="4"/>
      <c r="D6" s="6">
        <v>-59215</v>
      </c>
      <c r="E6" s="6"/>
      <c r="F6" s="6"/>
      <c r="G6" s="6"/>
      <c r="H6" s="6"/>
      <c r="I6" s="7">
        <f>SUM(B6:H6)</f>
        <v>-59215</v>
      </c>
    </row>
    <row r="7" spans="1:9" x14ac:dyDescent="0.2">
      <c r="A7" s="2" t="s">
        <v>6</v>
      </c>
      <c r="B7" s="7">
        <v>0</v>
      </c>
      <c r="C7" s="4">
        <v>-100000</v>
      </c>
      <c r="D7" s="6"/>
      <c r="E7" s="6"/>
      <c r="F7" s="6"/>
      <c r="G7" s="6"/>
      <c r="H7" s="6"/>
      <c r="I7" s="7">
        <f>SUM(B7:H7)</f>
        <v>-100000</v>
      </c>
    </row>
    <row r="8" spans="1:9" ht="13.5" thickBot="1" x14ac:dyDescent="0.25">
      <c r="A8" s="2" t="s">
        <v>7</v>
      </c>
      <c r="B8" s="7">
        <f>+B66</f>
        <v>50000</v>
      </c>
      <c r="C8" s="4">
        <f>IF($D$38=1,C53,0)</f>
        <v>1400000</v>
      </c>
      <c r="D8" s="6">
        <f>IF($D$40=1,C54,0)</f>
        <v>-838600</v>
      </c>
      <c r="E8" s="6">
        <f>IF($D$42=1,C55,0)</f>
        <v>-350000</v>
      </c>
      <c r="G8" s="6">
        <f>IF($D$46=1,C56,0)</f>
        <v>-5000</v>
      </c>
      <c r="H8" s="6">
        <f>IF($D$48=1,C57,0)</f>
        <v>-46600</v>
      </c>
      <c r="I8" s="7">
        <f>SUM(B8:H8)</f>
        <v>209800</v>
      </c>
    </row>
    <row r="9" spans="1:9" ht="17.25" thickTop="1" thickBot="1" x14ac:dyDescent="0.25">
      <c r="A9" s="8" t="s">
        <v>8</v>
      </c>
      <c r="B9" s="9">
        <f t="shared" ref="B9:I9" si="0">SUM(B5:B8)</f>
        <v>250000</v>
      </c>
      <c r="C9" s="10">
        <f t="shared" si="0"/>
        <v>1300000</v>
      </c>
      <c r="D9" s="10">
        <f t="shared" si="0"/>
        <v>-897815</v>
      </c>
      <c r="E9" s="10">
        <f t="shared" si="0"/>
        <v>-350000</v>
      </c>
      <c r="F9" s="10">
        <f t="shared" si="0"/>
        <v>-20000</v>
      </c>
      <c r="G9" s="10">
        <f t="shared" si="0"/>
        <v>-5000</v>
      </c>
      <c r="H9" s="10">
        <f t="shared" si="0"/>
        <v>-46600</v>
      </c>
      <c r="I9" s="9">
        <f t="shared" si="0"/>
        <v>230585</v>
      </c>
    </row>
    <row r="10" spans="1:9" ht="5.0999999999999996" customHeight="1" thickTop="1" thickBot="1" x14ac:dyDescent="0.25">
      <c r="A10" s="11"/>
      <c r="B10" s="12"/>
      <c r="C10" s="12"/>
      <c r="D10" s="12"/>
      <c r="E10" s="12"/>
      <c r="F10" s="12"/>
      <c r="G10" s="12"/>
      <c r="H10" s="12"/>
      <c r="I10" s="13"/>
    </row>
    <row r="11" spans="1:9" ht="13.5" customHeight="1" thickTop="1" x14ac:dyDescent="0.2">
      <c r="A11" s="130" t="s">
        <v>9</v>
      </c>
      <c r="B11" s="124" t="str">
        <f t="shared" ref="B11:I11" si="1">+B3</f>
        <v>BALANCE INICIAL</v>
      </c>
      <c r="C11" s="132">
        <f t="shared" si="1"/>
        <v>1</v>
      </c>
      <c r="D11" s="122">
        <f t="shared" si="1"/>
        <v>2</v>
      </c>
      <c r="E11" s="122">
        <f t="shared" si="1"/>
        <v>3</v>
      </c>
      <c r="F11" s="122">
        <f t="shared" si="1"/>
        <v>4</v>
      </c>
      <c r="G11" s="122">
        <f t="shared" si="1"/>
        <v>5</v>
      </c>
      <c r="H11" s="122">
        <f t="shared" si="1"/>
        <v>6</v>
      </c>
      <c r="I11" s="124" t="str">
        <f t="shared" si="1"/>
        <v>BALANCE FINAL</v>
      </c>
    </row>
    <row r="12" spans="1:9" ht="13.5" thickBot="1" x14ac:dyDescent="0.25">
      <c r="A12" s="131"/>
      <c r="B12" s="125"/>
      <c r="C12" s="133"/>
      <c r="D12" s="123"/>
      <c r="E12" s="123"/>
      <c r="F12" s="123"/>
      <c r="G12" s="123"/>
      <c r="H12" s="123"/>
      <c r="I12" s="125"/>
    </row>
    <row r="13" spans="1:9" ht="13.5" thickTop="1" x14ac:dyDescent="0.2">
      <c r="A13" s="14" t="s">
        <v>10</v>
      </c>
      <c r="B13" s="3">
        <f>IF(B$25=0,0,100000)</f>
        <v>100000</v>
      </c>
      <c r="C13" s="15"/>
      <c r="D13" s="5"/>
      <c r="E13" s="5"/>
      <c r="F13" s="5"/>
      <c r="G13" s="5"/>
      <c r="H13" s="5"/>
      <c r="I13" s="7">
        <f>SUM(B13:H13)</f>
        <v>100000</v>
      </c>
    </row>
    <row r="14" spans="1:9" x14ac:dyDescent="0.2">
      <c r="A14" s="2" t="s">
        <v>11</v>
      </c>
      <c r="B14" s="7"/>
      <c r="C14" s="4"/>
      <c r="D14" s="6"/>
      <c r="E14" s="6"/>
      <c r="F14" s="6"/>
      <c r="G14" s="6"/>
      <c r="H14" s="6"/>
      <c r="I14" s="7">
        <f>SUM(B14:H14)</f>
        <v>0</v>
      </c>
    </row>
    <row r="15" spans="1:9" x14ac:dyDescent="0.2">
      <c r="A15" s="2" t="s">
        <v>12</v>
      </c>
      <c r="B15" s="7"/>
      <c r="C15" s="4"/>
      <c r="D15" s="6">
        <v>32075</v>
      </c>
      <c r="E15" s="6"/>
      <c r="F15" s="6"/>
      <c r="G15" s="6"/>
      <c r="H15" s="6"/>
      <c r="I15" s="7">
        <f>SUM(B15:H15)</f>
        <v>32075</v>
      </c>
    </row>
    <row r="16" spans="1:9" x14ac:dyDescent="0.2">
      <c r="A16" s="2" t="s">
        <v>13</v>
      </c>
      <c r="B16" s="7"/>
      <c r="C16" s="4"/>
      <c r="D16" s="6"/>
      <c r="E16" s="6"/>
      <c r="F16" s="6"/>
      <c r="G16" s="6"/>
      <c r="H16" s="6"/>
      <c r="I16" s="7">
        <f>SUM(B16:H16)</f>
        <v>0</v>
      </c>
    </row>
    <row r="17" spans="1:10" ht="13.5" thickBot="1" x14ac:dyDescent="0.25">
      <c r="A17" s="2" t="s">
        <v>14</v>
      </c>
      <c r="B17" s="7"/>
      <c r="C17" s="4"/>
      <c r="D17" s="16"/>
      <c r="E17" s="16"/>
      <c r="F17" s="16"/>
      <c r="G17" s="16"/>
      <c r="H17" s="16"/>
      <c r="I17" s="7">
        <f>SUM(B17:H17)</f>
        <v>0</v>
      </c>
    </row>
    <row r="18" spans="1:10" ht="14.25" thickTop="1" thickBot="1" x14ac:dyDescent="0.25">
      <c r="A18" s="17" t="s">
        <v>15</v>
      </c>
      <c r="B18" s="18">
        <f t="shared" ref="B18:I18" si="2">SUM(B13:B17)</f>
        <v>100000</v>
      </c>
      <c r="C18" s="18">
        <f t="shared" si="2"/>
        <v>0</v>
      </c>
      <c r="D18" s="18">
        <f t="shared" si="2"/>
        <v>32075</v>
      </c>
      <c r="E18" s="18">
        <f t="shared" si="2"/>
        <v>0</v>
      </c>
      <c r="F18" s="18">
        <f t="shared" si="2"/>
        <v>0</v>
      </c>
      <c r="G18" s="18">
        <f t="shared" si="2"/>
        <v>0</v>
      </c>
      <c r="H18" s="18">
        <f t="shared" si="2"/>
        <v>0</v>
      </c>
      <c r="I18" s="18">
        <f t="shared" si="2"/>
        <v>132075</v>
      </c>
    </row>
    <row r="19" spans="1:10" ht="5.0999999999999996" customHeight="1" thickTop="1" thickBot="1" x14ac:dyDescent="0.25">
      <c r="A19" s="19"/>
      <c r="B19" s="20"/>
      <c r="C19" s="20"/>
      <c r="D19" s="20"/>
      <c r="E19" s="20"/>
      <c r="F19" s="20"/>
      <c r="G19" s="20"/>
      <c r="H19" s="20"/>
      <c r="I19" s="21"/>
    </row>
    <row r="20" spans="1:10" ht="13.5" thickTop="1" x14ac:dyDescent="0.2">
      <c r="A20" s="126" t="s">
        <v>16</v>
      </c>
      <c r="B20" s="109" t="s">
        <v>2</v>
      </c>
      <c r="C20" s="128">
        <f t="shared" ref="C20:H20" si="3">+C11</f>
        <v>1</v>
      </c>
      <c r="D20" s="107">
        <f t="shared" si="3"/>
        <v>2</v>
      </c>
      <c r="E20" s="107">
        <f t="shared" si="3"/>
        <v>3</v>
      </c>
      <c r="F20" s="107">
        <f t="shared" si="3"/>
        <v>4</v>
      </c>
      <c r="G20" s="107">
        <f t="shared" si="3"/>
        <v>5</v>
      </c>
      <c r="H20" s="107">
        <f t="shared" si="3"/>
        <v>6</v>
      </c>
      <c r="I20" s="109" t="s">
        <v>3</v>
      </c>
    </row>
    <row r="21" spans="1:10" ht="13.5" thickBot="1" x14ac:dyDescent="0.25">
      <c r="A21" s="127"/>
      <c r="B21" s="110"/>
      <c r="C21" s="129"/>
      <c r="D21" s="108"/>
      <c r="E21" s="108"/>
      <c r="F21" s="108"/>
      <c r="G21" s="108"/>
      <c r="H21" s="108"/>
      <c r="I21" s="110"/>
    </row>
    <row r="22" spans="1:10" ht="13.5" thickTop="1" x14ac:dyDescent="0.2">
      <c r="A22" s="14" t="s">
        <v>17</v>
      </c>
      <c r="B22" s="3">
        <f>IF(B$25=0,0,150000)</f>
        <v>150000</v>
      </c>
      <c r="C22" s="15"/>
      <c r="D22" s="5"/>
      <c r="E22" s="5"/>
      <c r="F22" s="5"/>
      <c r="G22" s="5"/>
      <c r="H22" s="5"/>
      <c r="I22" s="3">
        <f>SUM(B22:H22)</f>
        <v>150000</v>
      </c>
    </row>
    <row r="23" spans="1:10" ht="13.5" thickBot="1" x14ac:dyDescent="0.25">
      <c r="A23" s="22" t="s">
        <v>18</v>
      </c>
      <c r="B23" s="7"/>
      <c r="C23" s="4">
        <f>IF($D$38=1,B38,0)</f>
        <v>1400000</v>
      </c>
      <c r="D23" s="16">
        <f>IF($D$40=1,B40,0)</f>
        <v>-838600</v>
      </c>
      <c r="E23" s="6">
        <f>IF($D$42=1,B42,0)</f>
        <v>-350000</v>
      </c>
      <c r="F23" s="6">
        <f>IF($D$44=1,B44,0)</f>
        <v>-20000</v>
      </c>
      <c r="G23" s="6">
        <f>IF($D$46=1,B46,0)</f>
        <v>-5000</v>
      </c>
      <c r="H23" s="6">
        <f>IF($D$48=1,B48,0)</f>
        <v>-46600</v>
      </c>
      <c r="I23" s="7">
        <f>SUM(B23:H23)</f>
        <v>139800</v>
      </c>
    </row>
    <row r="24" spans="1:10" ht="17.25" thickTop="1" thickBot="1" x14ac:dyDescent="0.25">
      <c r="A24" s="23" t="s">
        <v>19</v>
      </c>
      <c r="B24" s="24">
        <f t="shared" ref="B24:I24" si="4">SUM(B22:B23)</f>
        <v>150000</v>
      </c>
      <c r="C24" s="24">
        <f t="shared" si="4"/>
        <v>1400000</v>
      </c>
      <c r="D24" s="24">
        <f t="shared" si="4"/>
        <v>-838600</v>
      </c>
      <c r="E24" s="24">
        <f t="shared" si="4"/>
        <v>-350000</v>
      </c>
      <c r="F24" s="24">
        <f t="shared" si="4"/>
        <v>-20000</v>
      </c>
      <c r="G24" s="24">
        <f t="shared" si="4"/>
        <v>-5000</v>
      </c>
      <c r="H24" s="24">
        <f t="shared" si="4"/>
        <v>-46600</v>
      </c>
      <c r="I24" s="24">
        <f t="shared" si="4"/>
        <v>289800</v>
      </c>
    </row>
    <row r="25" spans="1:10" ht="16.5" thickTop="1" x14ac:dyDescent="0.2">
      <c r="A25" s="25"/>
      <c r="B25" s="26">
        <v>1</v>
      </c>
      <c r="C25" s="27"/>
      <c r="D25" s="27"/>
      <c r="E25" s="27"/>
      <c r="F25" s="27"/>
      <c r="G25" s="27"/>
      <c r="H25" s="27"/>
      <c r="I25" s="27"/>
      <c r="J25" s="1"/>
    </row>
    <row r="26" spans="1:10" x14ac:dyDescent="0.2">
      <c r="A26" s="28" t="s">
        <v>20</v>
      </c>
      <c r="B26" s="29">
        <f t="shared" ref="B26:I26" si="5">+B9-B18-B24</f>
        <v>0</v>
      </c>
      <c r="C26" s="29">
        <f t="shared" si="5"/>
        <v>-100000</v>
      </c>
      <c r="D26" s="29">
        <f t="shared" si="5"/>
        <v>-91290</v>
      </c>
      <c r="E26" s="29">
        <f t="shared" si="5"/>
        <v>0</v>
      </c>
      <c r="F26" s="29">
        <f t="shared" si="5"/>
        <v>0</v>
      </c>
      <c r="G26" s="29">
        <f t="shared" si="5"/>
        <v>0</v>
      </c>
      <c r="H26" s="29">
        <f t="shared" si="5"/>
        <v>0</v>
      </c>
      <c r="I26" s="29">
        <f t="shared" si="5"/>
        <v>-191290</v>
      </c>
    </row>
    <row r="27" spans="1:10" ht="23.25" customHeight="1" x14ac:dyDescent="0.2">
      <c r="B27" s="30">
        <f>+B9-B18-B24</f>
        <v>0</v>
      </c>
      <c r="C27" s="31"/>
      <c r="D27" s="31"/>
      <c r="E27" s="31"/>
      <c r="F27" s="32"/>
      <c r="G27" s="33"/>
      <c r="H27" s="34"/>
      <c r="I27" s="34"/>
    </row>
    <row r="28" spans="1:10" ht="15" customHeight="1" x14ac:dyDescent="0.2">
      <c r="A28" s="111"/>
      <c r="B28" s="113" t="s">
        <v>21</v>
      </c>
      <c r="C28" s="115" t="s">
        <v>22</v>
      </c>
      <c r="D28" s="115"/>
      <c r="E28" s="115"/>
      <c r="F28" s="115"/>
      <c r="G28" s="33"/>
      <c r="H28" s="34"/>
      <c r="I28" s="34"/>
    </row>
    <row r="29" spans="1:10" ht="15" customHeight="1" x14ac:dyDescent="0.2">
      <c r="A29" s="112"/>
      <c r="B29" s="114"/>
      <c r="C29" s="35" t="s">
        <v>23</v>
      </c>
      <c r="D29" s="35" t="s">
        <v>24</v>
      </c>
      <c r="E29" s="35" t="s">
        <v>25</v>
      </c>
      <c r="F29" s="35" t="s">
        <v>26</v>
      </c>
      <c r="G29" s="33"/>
      <c r="H29" s="34"/>
      <c r="I29" s="34"/>
    </row>
    <row r="30" spans="1:10" ht="15" customHeight="1" x14ac:dyDescent="0.2">
      <c r="A30" s="36" t="s">
        <v>27</v>
      </c>
      <c r="B30" s="37">
        <v>1400000</v>
      </c>
      <c r="C30" s="38">
        <f>+$B$30*C31</f>
        <v>489999.99999999994</v>
      </c>
      <c r="D30" s="38">
        <f>+$B$30*D31</f>
        <v>630000</v>
      </c>
      <c r="E30" s="38">
        <f>+$B$30*E31</f>
        <v>70000</v>
      </c>
      <c r="F30" s="39">
        <f>+$B$30*F31</f>
        <v>210000.00000000003</v>
      </c>
      <c r="G30" s="33"/>
      <c r="H30" s="34"/>
      <c r="I30" s="34"/>
    </row>
    <row r="31" spans="1:10" ht="15" customHeight="1" x14ac:dyDescent="0.2">
      <c r="A31" s="40" t="s">
        <v>28</v>
      </c>
      <c r="B31" s="41">
        <f>SUM(C31:F31)</f>
        <v>1</v>
      </c>
      <c r="C31" s="42">
        <v>0.35</v>
      </c>
      <c r="D31" s="42">
        <v>0.45</v>
      </c>
      <c r="E31" s="42">
        <v>0.05</v>
      </c>
      <c r="F31" s="43">
        <f>1-C31-D31-E31</f>
        <v>0.15000000000000002</v>
      </c>
      <c r="G31" s="33"/>
      <c r="H31" s="34"/>
      <c r="I31" s="34"/>
    </row>
    <row r="32" spans="1:10" ht="15" customHeight="1" x14ac:dyDescent="0.2">
      <c r="A32" s="44" t="s">
        <v>29</v>
      </c>
      <c r="B32" s="45">
        <f>-SUM(C32:F32)</f>
        <v>-838600</v>
      </c>
      <c r="C32" s="46">
        <f>+C30*(1-C34)</f>
        <v>284200</v>
      </c>
      <c r="D32" s="46">
        <f>+D30*(1-D34)</f>
        <v>384300</v>
      </c>
      <c r="E32" s="46">
        <f>+E30*(1-E34)</f>
        <v>23099.999999999996</v>
      </c>
      <c r="F32" s="46">
        <f>+F30*(1-F34)</f>
        <v>147000</v>
      </c>
      <c r="G32" s="33"/>
      <c r="H32" s="34"/>
      <c r="I32" s="34"/>
    </row>
    <row r="33" spans="1:9" ht="15" customHeight="1" x14ac:dyDescent="0.2">
      <c r="A33" s="47" t="s">
        <v>30</v>
      </c>
      <c r="B33" s="48">
        <f>SUM(C33:F33)</f>
        <v>561400</v>
      </c>
      <c r="C33" s="49">
        <f>+C30-C32</f>
        <v>205799.99999999994</v>
      </c>
      <c r="D33" s="49">
        <f>+D30-D32</f>
        <v>245700</v>
      </c>
      <c r="E33" s="49">
        <f>+E30-E32</f>
        <v>46900</v>
      </c>
      <c r="F33" s="49">
        <f>+F30-F32</f>
        <v>63000.000000000029</v>
      </c>
      <c r="G33" s="33"/>
      <c r="H33" s="34"/>
      <c r="I33" s="34"/>
    </row>
    <row r="34" spans="1:9" ht="15" customHeight="1" x14ac:dyDescent="0.2">
      <c r="A34" s="50" t="s">
        <v>31</v>
      </c>
      <c r="B34" s="51">
        <f>+B33/B30</f>
        <v>0.40100000000000002</v>
      </c>
      <c r="C34" s="52">
        <v>0.42</v>
      </c>
      <c r="D34" s="52">
        <v>0.39</v>
      </c>
      <c r="E34" s="52">
        <v>0.67</v>
      </c>
      <c r="F34" s="53">
        <v>0.3</v>
      </c>
      <c r="G34" s="33"/>
      <c r="H34" s="34"/>
      <c r="I34" s="34"/>
    </row>
    <row r="35" spans="1:9" ht="23.25" customHeight="1" thickBot="1" x14ac:dyDescent="0.25">
      <c r="B35" s="30"/>
      <c r="C35" s="31"/>
      <c r="D35" s="31"/>
      <c r="E35" s="31"/>
      <c r="F35" s="32"/>
      <c r="G35" s="33"/>
      <c r="H35" s="34"/>
      <c r="I35" s="34"/>
    </row>
    <row r="36" spans="1:9" ht="13.5" customHeight="1" thickTop="1" x14ac:dyDescent="0.2">
      <c r="A36" s="116" t="s">
        <v>32</v>
      </c>
      <c r="B36" s="118" t="s">
        <v>33</v>
      </c>
      <c r="C36" s="120" t="s">
        <v>34</v>
      </c>
      <c r="D36" s="54"/>
      <c r="E36" s="54"/>
      <c r="H36" s="55"/>
      <c r="I36" s="55"/>
    </row>
    <row r="37" spans="1:9" ht="15" customHeight="1" thickBot="1" x14ac:dyDescent="0.25">
      <c r="A37" s="117"/>
      <c r="B37" s="119"/>
      <c r="C37" s="121"/>
    </row>
    <row r="38" spans="1:9" ht="13.5" thickTop="1" x14ac:dyDescent="0.2">
      <c r="A38" s="56" t="s">
        <v>35</v>
      </c>
      <c r="B38" s="57">
        <f>IF($D38=1,B30,0)</f>
        <v>1400000</v>
      </c>
      <c r="C38" s="58">
        <f t="shared" ref="C38:C49" si="6">+B38/$B$38</f>
        <v>1</v>
      </c>
      <c r="D38" s="26">
        <v>1</v>
      </c>
      <c r="E38" s="59" t="s">
        <v>36</v>
      </c>
    </row>
    <row r="39" spans="1:9" ht="18" customHeight="1" thickBot="1" x14ac:dyDescent="0.25">
      <c r="A39" s="60" t="s">
        <v>37</v>
      </c>
      <c r="B39" s="61">
        <f>+B38</f>
        <v>1400000</v>
      </c>
      <c r="C39" s="62">
        <f t="shared" si="6"/>
        <v>1</v>
      </c>
    </row>
    <row r="40" spans="1:9" ht="18" customHeight="1" thickTop="1" x14ac:dyDescent="0.2">
      <c r="A40" s="63" t="s">
        <v>38</v>
      </c>
      <c r="B40" s="57">
        <f>IF($D40=1,B32,0)</f>
        <v>-838600</v>
      </c>
      <c r="C40" s="64">
        <f t="shared" si="6"/>
        <v>-0.59899999999999998</v>
      </c>
      <c r="D40" s="26">
        <v>1</v>
      </c>
      <c r="E40" s="59" t="s">
        <v>39</v>
      </c>
    </row>
    <row r="41" spans="1:9" ht="18" customHeight="1" x14ac:dyDescent="0.2">
      <c r="A41" s="65" t="s">
        <v>40</v>
      </c>
      <c r="B41" s="66">
        <f>+B38+B40</f>
        <v>561400</v>
      </c>
      <c r="C41" s="67">
        <f t="shared" si="6"/>
        <v>0.40100000000000002</v>
      </c>
    </row>
    <row r="42" spans="1:9" ht="18" customHeight="1" x14ac:dyDescent="0.2">
      <c r="A42" s="68" t="s">
        <v>41</v>
      </c>
      <c r="B42" s="69">
        <f>IF($D42=1,-350000,0)</f>
        <v>-350000</v>
      </c>
      <c r="C42" s="70">
        <f t="shared" si="6"/>
        <v>-0.25</v>
      </c>
      <c r="D42" s="26">
        <v>1</v>
      </c>
      <c r="E42" s="59" t="s">
        <v>42</v>
      </c>
    </row>
    <row r="43" spans="1:9" ht="18" customHeight="1" x14ac:dyDescent="0.2">
      <c r="A43" s="71" t="s">
        <v>43</v>
      </c>
      <c r="B43" s="72">
        <f>+B41+B42</f>
        <v>211400</v>
      </c>
      <c r="C43" s="67">
        <f t="shared" si="6"/>
        <v>0.151</v>
      </c>
      <c r="F43" s="73"/>
      <c r="G43" s="73"/>
      <c r="H43" s="73"/>
    </row>
    <row r="44" spans="1:9" ht="18" customHeight="1" x14ac:dyDescent="0.2">
      <c r="A44" s="68" t="s">
        <v>44</v>
      </c>
      <c r="B44" s="69">
        <f>IF($D44=1,-B5/10,0)</f>
        <v>-20000</v>
      </c>
      <c r="C44" s="70">
        <f t="shared" si="6"/>
        <v>-1.4285714285714285E-2</v>
      </c>
      <c r="D44" s="26">
        <v>1</v>
      </c>
      <c r="E44" s="59" t="s">
        <v>45</v>
      </c>
      <c r="F44" s="74"/>
      <c r="G44" s="74"/>
      <c r="H44" s="74"/>
    </row>
    <row r="45" spans="1:9" ht="18" customHeight="1" x14ac:dyDescent="0.2">
      <c r="A45" s="71" t="s">
        <v>46</v>
      </c>
      <c r="B45" s="72">
        <f>+B43+B44</f>
        <v>191400</v>
      </c>
      <c r="C45" s="67">
        <f t="shared" si="6"/>
        <v>0.1367142857142857</v>
      </c>
      <c r="F45" s="73"/>
      <c r="G45" s="73"/>
      <c r="H45" s="73"/>
    </row>
    <row r="46" spans="1:9" ht="18" customHeight="1" x14ac:dyDescent="0.2">
      <c r="A46" s="75" t="s">
        <v>47</v>
      </c>
      <c r="B46" s="69">
        <f>IF($D46=1,-B13*0.05,0)</f>
        <v>-5000</v>
      </c>
      <c r="C46" s="70">
        <f t="shared" si="6"/>
        <v>-3.5714285714285713E-3</v>
      </c>
      <c r="D46" s="26">
        <v>1</v>
      </c>
      <c r="E46" s="59" t="s">
        <v>48</v>
      </c>
      <c r="F46" s="74"/>
      <c r="G46" s="74"/>
      <c r="H46" s="74"/>
    </row>
    <row r="47" spans="1:9" ht="18" customHeight="1" x14ac:dyDescent="0.2">
      <c r="A47" s="71" t="s">
        <v>49</v>
      </c>
      <c r="B47" s="72">
        <f>+B45+B46</f>
        <v>186400</v>
      </c>
      <c r="C47" s="67">
        <f t="shared" si="6"/>
        <v>0.13314285714285715</v>
      </c>
      <c r="F47" s="73"/>
      <c r="G47" s="73"/>
      <c r="H47" s="73"/>
    </row>
    <row r="48" spans="1:9" ht="18" customHeight="1" x14ac:dyDescent="0.2">
      <c r="A48" s="68" t="s">
        <v>50</v>
      </c>
      <c r="B48" s="69">
        <f>IF($D48=1,-B47*0.25,0)</f>
        <v>-46600</v>
      </c>
      <c r="C48" s="70">
        <f t="shared" si="6"/>
        <v>-3.3285714285714287E-2</v>
      </c>
      <c r="D48" s="26">
        <v>1</v>
      </c>
      <c r="E48" s="59" t="s">
        <v>51</v>
      </c>
      <c r="F48" s="74"/>
      <c r="G48" s="74"/>
      <c r="H48" s="74"/>
    </row>
    <row r="49" spans="1:9" ht="18" customHeight="1" x14ac:dyDescent="0.2">
      <c r="A49" s="76" t="s">
        <v>52</v>
      </c>
      <c r="B49" s="77">
        <f>+B47+B48</f>
        <v>139800</v>
      </c>
      <c r="C49" s="78">
        <f t="shared" si="6"/>
        <v>9.9857142857142853E-2</v>
      </c>
      <c r="D49" s="79"/>
      <c r="E49" s="79"/>
      <c r="F49" s="79"/>
      <c r="G49" s="79"/>
      <c r="H49" s="79"/>
    </row>
    <row r="50" spans="1:9" ht="18" customHeight="1" thickBot="1" x14ac:dyDescent="0.25">
      <c r="D50" s="1"/>
      <c r="E50" s="1"/>
      <c r="F50" s="1"/>
      <c r="G50" s="1"/>
      <c r="H50" s="1"/>
    </row>
    <row r="51" spans="1:9" ht="13.5" thickTop="1" x14ac:dyDescent="0.2">
      <c r="A51" s="101" t="s">
        <v>53</v>
      </c>
      <c r="B51" s="103" t="s">
        <v>54</v>
      </c>
      <c r="C51" s="105" t="s">
        <v>53</v>
      </c>
      <c r="D51" s="54"/>
      <c r="E51" s="54"/>
      <c r="F51" s="54"/>
      <c r="G51" s="54"/>
      <c r="H51" s="54"/>
      <c r="I51" s="31"/>
    </row>
    <row r="52" spans="1:9" ht="13.5" thickBot="1" x14ac:dyDescent="0.25">
      <c r="A52" s="102"/>
      <c r="B52" s="104"/>
      <c r="C52" s="106"/>
      <c r="D52" s="54"/>
      <c r="E52" s="54"/>
      <c r="F52" s="54"/>
      <c r="G52" s="54"/>
      <c r="H52" s="54"/>
    </row>
    <row r="53" spans="1:9" ht="16.5" customHeight="1" thickTop="1" x14ac:dyDescent="0.2">
      <c r="A53" s="80" t="s">
        <v>55</v>
      </c>
      <c r="B53" s="81">
        <v>0</v>
      </c>
      <c r="C53" s="82">
        <f>+B38</f>
        <v>1400000</v>
      </c>
      <c r="D53" s="83"/>
      <c r="E53" s="83"/>
      <c r="F53" s="83"/>
      <c r="G53" s="83"/>
      <c r="H53" s="83"/>
    </row>
    <row r="54" spans="1:9" x14ac:dyDescent="0.2">
      <c r="A54" s="75" t="s">
        <v>56</v>
      </c>
      <c r="B54" s="7">
        <v>0</v>
      </c>
      <c r="C54" s="84">
        <f>+B40</f>
        <v>-838600</v>
      </c>
      <c r="D54" s="85"/>
      <c r="E54" s="85"/>
      <c r="F54" s="85"/>
      <c r="G54" s="85"/>
      <c r="H54" s="85"/>
    </row>
    <row r="55" spans="1:9" x14ac:dyDescent="0.2">
      <c r="A55" s="68" t="s">
        <v>57</v>
      </c>
      <c r="B55" s="7">
        <v>0</v>
      </c>
      <c r="C55" s="84">
        <f>+B42</f>
        <v>-350000</v>
      </c>
      <c r="D55" s="85"/>
      <c r="E55" s="85"/>
      <c r="F55" s="85"/>
      <c r="G55" s="85"/>
      <c r="H55" s="85"/>
    </row>
    <row r="56" spans="1:9" x14ac:dyDescent="0.2">
      <c r="A56" s="68" t="s">
        <v>58</v>
      </c>
      <c r="B56" s="7"/>
      <c r="C56" s="84">
        <f>+B46</f>
        <v>-5000</v>
      </c>
      <c r="D56" s="85"/>
      <c r="E56" s="85"/>
      <c r="F56" s="85"/>
      <c r="G56" s="85"/>
      <c r="H56" s="85"/>
    </row>
    <row r="57" spans="1:9" ht="13.5" thickBot="1" x14ac:dyDescent="0.25">
      <c r="A57" s="68" t="s">
        <v>59</v>
      </c>
      <c r="B57" s="7"/>
      <c r="C57" s="84">
        <f>+B48</f>
        <v>-46600</v>
      </c>
      <c r="D57" s="85"/>
      <c r="E57" s="85"/>
      <c r="F57" s="85"/>
      <c r="G57" s="85"/>
      <c r="H57" s="85"/>
    </row>
    <row r="58" spans="1:9" ht="14.25" thickTop="1" thickBot="1" x14ac:dyDescent="0.25">
      <c r="A58" s="86" t="s">
        <v>60</v>
      </c>
      <c r="B58" s="87">
        <f>SUM(B53:B57)</f>
        <v>0</v>
      </c>
      <c r="C58" s="87">
        <f>SUM(C53:C57)</f>
        <v>159800</v>
      </c>
      <c r="D58" s="88"/>
      <c r="E58" s="88"/>
      <c r="F58" s="88"/>
      <c r="G58" s="88"/>
      <c r="H58" s="88"/>
    </row>
    <row r="59" spans="1:9" ht="13.5" thickTop="1" x14ac:dyDescent="0.2">
      <c r="A59" s="75" t="s">
        <v>61</v>
      </c>
      <c r="B59" s="3">
        <f>-B5</f>
        <v>-200000</v>
      </c>
      <c r="C59" s="57"/>
      <c r="D59" s="85"/>
      <c r="E59" s="85"/>
      <c r="F59" s="85"/>
      <c r="G59" s="85"/>
      <c r="H59" s="85"/>
    </row>
    <row r="60" spans="1:9" ht="13.5" thickBot="1" x14ac:dyDescent="0.25">
      <c r="A60" s="75"/>
      <c r="B60" s="89"/>
      <c r="C60" s="84">
        <f>SUM(B60:B60)</f>
        <v>0</v>
      </c>
      <c r="D60" s="85"/>
      <c r="E60" s="85"/>
      <c r="F60" s="85"/>
      <c r="G60" s="85"/>
      <c r="H60" s="85"/>
    </row>
    <row r="61" spans="1:9" ht="14.25" thickTop="1" thickBot="1" x14ac:dyDescent="0.25">
      <c r="A61" s="86" t="s">
        <v>62</v>
      </c>
      <c r="B61" s="87">
        <f>+B58+B59</f>
        <v>-200000</v>
      </c>
      <c r="C61" s="87">
        <f>+C59</f>
        <v>0</v>
      </c>
      <c r="D61" s="88"/>
      <c r="E61" s="88"/>
      <c r="F61" s="88"/>
      <c r="G61" s="88"/>
      <c r="H61" s="88"/>
    </row>
    <row r="62" spans="1:9" ht="13.5" thickTop="1" x14ac:dyDescent="0.2">
      <c r="A62" s="68" t="s">
        <v>63</v>
      </c>
      <c r="B62" s="7">
        <f>+B13</f>
        <v>100000</v>
      </c>
      <c r="C62" s="84"/>
      <c r="D62" s="85"/>
      <c r="E62" s="85"/>
      <c r="F62" s="85"/>
      <c r="G62" s="85"/>
      <c r="H62" s="85"/>
    </row>
    <row r="63" spans="1:9" x14ac:dyDescent="0.2">
      <c r="A63" s="68" t="s">
        <v>64</v>
      </c>
      <c r="B63" s="7">
        <f>+B22</f>
        <v>150000</v>
      </c>
      <c r="C63" s="84"/>
      <c r="D63" s="85"/>
      <c r="E63" s="85"/>
      <c r="F63" s="85"/>
      <c r="G63" s="85"/>
      <c r="H63" s="85"/>
    </row>
    <row r="64" spans="1:9" ht="13.5" thickBot="1" x14ac:dyDescent="0.25">
      <c r="A64" s="68" t="s">
        <v>65</v>
      </c>
      <c r="B64" s="7">
        <f>+B17</f>
        <v>0</v>
      </c>
      <c r="C64" s="84">
        <f>IF(B68+C58+C61+C62+C63&lt;0,-(B68+C58+C61+C62+C63),0)</f>
        <v>0</v>
      </c>
      <c r="D64" s="85"/>
      <c r="E64" s="85"/>
      <c r="F64" s="85"/>
      <c r="G64" s="85"/>
      <c r="H64" s="85"/>
    </row>
    <row r="65" spans="1:9" ht="14.25" thickTop="1" thickBot="1" x14ac:dyDescent="0.25">
      <c r="A65" s="90" t="s">
        <v>66</v>
      </c>
      <c r="B65" s="91">
        <f>+B63+B62</f>
        <v>250000</v>
      </c>
      <c r="C65" s="91">
        <f>+C63+C62</f>
        <v>0</v>
      </c>
      <c r="D65" s="92"/>
      <c r="E65" s="92"/>
      <c r="F65" s="92"/>
      <c r="G65" s="92"/>
      <c r="H65" s="92"/>
    </row>
    <row r="66" spans="1:9" ht="17.25" thickTop="1" thickBot="1" x14ac:dyDescent="0.25">
      <c r="A66" s="93" t="s">
        <v>67</v>
      </c>
      <c r="B66" s="94">
        <f>+B58+B61+B65</f>
        <v>50000</v>
      </c>
      <c r="C66" s="94">
        <f>+C58+C61+C65</f>
        <v>159800</v>
      </c>
      <c r="D66" s="95"/>
      <c r="E66" s="95"/>
      <c r="F66" s="95"/>
      <c r="G66" s="95"/>
      <c r="H66" s="95"/>
    </row>
    <row r="67" spans="1:9" ht="14.25" thickTop="1" thickBot="1" x14ac:dyDescent="0.25">
      <c r="A67" s="96" t="s">
        <v>68</v>
      </c>
      <c r="B67" s="7">
        <v>0</v>
      </c>
      <c r="C67" s="97">
        <f>+B68</f>
        <v>50000</v>
      </c>
      <c r="D67" s="27"/>
      <c r="E67" s="27"/>
      <c r="F67" s="27"/>
      <c r="G67" s="27"/>
      <c r="H67" s="27"/>
    </row>
    <row r="68" spans="1:9" ht="14.25" thickTop="1" thickBot="1" x14ac:dyDescent="0.25">
      <c r="A68" s="98" t="s">
        <v>69</v>
      </c>
      <c r="B68" s="99">
        <f>+B66+B67</f>
        <v>50000</v>
      </c>
      <c r="C68" s="99">
        <f>+C66+C67</f>
        <v>209800</v>
      </c>
      <c r="D68" s="100"/>
      <c r="E68" s="100"/>
      <c r="F68" s="100"/>
      <c r="G68" s="100"/>
      <c r="H68" s="100"/>
    </row>
    <row r="69" spans="1:9" ht="13.5" thickTop="1" x14ac:dyDescent="0.2">
      <c r="D69" s="1"/>
      <c r="E69" s="1"/>
      <c r="F69" s="1"/>
      <c r="G69" s="1"/>
      <c r="H69" s="1"/>
    </row>
    <row r="70" spans="1:9" x14ac:dyDescent="0.2">
      <c r="D70" s="1"/>
      <c r="E70" s="1"/>
      <c r="F70" s="1"/>
      <c r="G70" s="1"/>
      <c r="H70" s="1"/>
    </row>
    <row r="71" spans="1:9" x14ac:dyDescent="0.2">
      <c r="D71" s="1"/>
      <c r="E71" s="1"/>
      <c r="F71" s="1"/>
      <c r="G71" s="1"/>
      <c r="H71" s="1"/>
    </row>
    <row r="72" spans="1:9" x14ac:dyDescent="0.2">
      <c r="C72" s="31"/>
      <c r="D72" s="30"/>
      <c r="E72" s="30"/>
      <c r="F72" s="30"/>
      <c r="G72" s="30"/>
      <c r="H72" s="30"/>
      <c r="I72" s="31"/>
    </row>
  </sheetData>
  <mergeCells count="37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Complementos de mujer</vt:lpstr>
      <vt:lpstr>'Complementos de mujer'!Área_de_impresión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Marilyn Márquez</cp:lastModifiedBy>
  <dcterms:created xsi:type="dcterms:W3CDTF">2018-11-07T15:34:22Z</dcterms:created>
  <dcterms:modified xsi:type="dcterms:W3CDTF">2020-07-31T23:47:09Z</dcterms:modified>
</cp:coreProperties>
</file>